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425" yWindow="1725" windowWidth="19440" windowHeight="13620" tabRatio="500" activeTab="0"/>
  </bookViews>
  <sheets>
    <sheet name="Grade 4 Girls" sheetId="1" r:id="rId1"/>
    <sheet name="Grade 4 boys " sheetId="2" r:id="rId2"/>
    <sheet name="Grade 5 Girls " sheetId="3" r:id="rId3"/>
    <sheet name="Grade 5 Boys" sheetId="4" r:id="rId4"/>
    <sheet name="Grade 6 girls " sheetId="5" r:id="rId5"/>
    <sheet name="Grade 7 Girls " sheetId="6" r:id="rId6"/>
    <sheet name="Grade 8 Girls " sheetId="7" r:id="rId7"/>
    <sheet name="Grade 6 Boys" sheetId="8" r:id="rId8"/>
    <sheet name="Grade 7 Boys" sheetId="9" r:id="rId9"/>
    <sheet name="Grade 8 boys " sheetId="10" r:id="rId10"/>
  </sheets>
  <definedNames/>
  <calcPr fullCalcOnLoad="1"/>
</workbook>
</file>

<file path=xl/sharedStrings.xml><?xml version="1.0" encoding="utf-8"?>
<sst xmlns="http://schemas.openxmlformats.org/spreadsheetml/2006/main" count="360" uniqueCount="224">
  <si>
    <t>FIRST NAME</t>
  </si>
  <si>
    <t>LAST NAME</t>
  </si>
  <si>
    <t>TEAM NAME</t>
  </si>
  <si>
    <t>Time</t>
  </si>
  <si>
    <t xml:space="preserve">Place </t>
  </si>
  <si>
    <t>Jazmin</t>
  </si>
  <si>
    <t>Avila</t>
  </si>
  <si>
    <t xml:space="preserve">WA Fraser </t>
  </si>
  <si>
    <t xml:space="preserve">Addia </t>
  </si>
  <si>
    <t>Currie</t>
  </si>
  <si>
    <t>Mia Mae</t>
  </si>
  <si>
    <t>Dekleva</t>
  </si>
  <si>
    <t xml:space="preserve">Sophia </t>
  </si>
  <si>
    <t>Germaine</t>
  </si>
  <si>
    <t>Ava</t>
  </si>
  <si>
    <t>Hppner</t>
  </si>
  <si>
    <t>Kai</t>
  </si>
  <si>
    <t>Makara</t>
  </si>
  <si>
    <t xml:space="preserve">Halle </t>
  </si>
  <si>
    <t>May</t>
  </si>
  <si>
    <t xml:space="preserve">Jordyn </t>
  </si>
  <si>
    <t xml:space="preserve">Parker </t>
  </si>
  <si>
    <t>Moffat</t>
  </si>
  <si>
    <t>Connor</t>
  </si>
  <si>
    <t xml:space="preserve">Arthur </t>
  </si>
  <si>
    <t xml:space="preserve">Anthony </t>
  </si>
  <si>
    <t>Brady</t>
  </si>
  <si>
    <t>Brar</t>
  </si>
  <si>
    <t xml:space="preserve">Laine </t>
  </si>
  <si>
    <t>Connell</t>
  </si>
  <si>
    <t xml:space="preserve">Josh </t>
  </si>
  <si>
    <t xml:space="preserve">Johan </t>
  </si>
  <si>
    <t>Drury</t>
  </si>
  <si>
    <t>Dyck</t>
  </si>
  <si>
    <t xml:space="preserve">Ryan </t>
  </si>
  <si>
    <t xml:space="preserve">Aushin </t>
  </si>
  <si>
    <t>Gill</t>
  </si>
  <si>
    <t>Kaleb</t>
  </si>
  <si>
    <t xml:space="preserve"> Humphrey</t>
  </si>
  <si>
    <t xml:space="preserve">Blake </t>
  </si>
  <si>
    <t>Jonah</t>
  </si>
  <si>
    <t>Noah</t>
  </si>
  <si>
    <t>Keigley</t>
  </si>
  <si>
    <t>Tae Yun</t>
  </si>
  <si>
    <t>Kim</t>
  </si>
  <si>
    <t xml:space="preserve">Gavin </t>
  </si>
  <si>
    <t>Lawson</t>
  </si>
  <si>
    <t xml:space="preserve">Jake </t>
  </si>
  <si>
    <t>McLellan</t>
  </si>
  <si>
    <t xml:space="preserve">Mark </t>
  </si>
  <si>
    <t>Molina</t>
  </si>
  <si>
    <t xml:space="preserve">Tyler </t>
  </si>
  <si>
    <t>Pretty</t>
  </si>
  <si>
    <t>Prokuda-Schnell</t>
  </si>
  <si>
    <t>Rego</t>
  </si>
  <si>
    <t>Gurjot</t>
  </si>
  <si>
    <t>Sahota</t>
  </si>
  <si>
    <t>Ronan</t>
  </si>
  <si>
    <t>Sexton</t>
  </si>
  <si>
    <t xml:space="preserve">Markus </t>
  </si>
  <si>
    <t>Simpson</t>
  </si>
  <si>
    <t xml:space="preserve">Riley </t>
  </si>
  <si>
    <t>Skidmore</t>
  </si>
  <si>
    <t>Vandevelde</t>
  </si>
  <si>
    <t xml:space="preserve">Ethan </t>
  </si>
  <si>
    <t>Young</t>
  </si>
  <si>
    <t xml:space="preserve">James </t>
  </si>
  <si>
    <t>Ashour</t>
  </si>
  <si>
    <t>Sharleen</t>
  </si>
  <si>
    <t>Airink</t>
  </si>
  <si>
    <t>John Calvin School</t>
  </si>
  <si>
    <t>Ahsour</t>
  </si>
  <si>
    <t>Danika</t>
  </si>
  <si>
    <t>Tiessen</t>
  </si>
  <si>
    <t>Danielle</t>
  </si>
  <si>
    <t>Arink</t>
  </si>
  <si>
    <t>Gurshan</t>
  </si>
  <si>
    <t>Eugene Reimer</t>
  </si>
  <si>
    <t xml:space="preserve">Harry </t>
  </si>
  <si>
    <t>Lail</t>
  </si>
  <si>
    <t>Sidhu</t>
  </si>
  <si>
    <t>Harshdeep</t>
  </si>
  <si>
    <t>Aujla</t>
  </si>
  <si>
    <t>Amitoj</t>
  </si>
  <si>
    <t>Bruce</t>
  </si>
  <si>
    <t>Dohan</t>
  </si>
  <si>
    <t>Ecole de Deux Rives</t>
  </si>
  <si>
    <t>King Traditional Elementary</t>
  </si>
  <si>
    <t>Alexa</t>
  </si>
  <si>
    <t>Hill</t>
  </si>
  <si>
    <t>Logan</t>
  </si>
  <si>
    <t>Dart</t>
  </si>
  <si>
    <t>Upper Sumas</t>
  </si>
  <si>
    <t>Hiroki</t>
  </si>
  <si>
    <t>Dennis</t>
  </si>
  <si>
    <t>Ten-Broek Elem</t>
  </si>
  <si>
    <t>Unattached BC</t>
  </si>
  <si>
    <t>Annika</t>
  </si>
  <si>
    <t>Lawrence</t>
  </si>
  <si>
    <t>Milaap</t>
  </si>
  <si>
    <t>Nathan</t>
  </si>
  <si>
    <t>Barthel</t>
  </si>
  <si>
    <t>Abbotsford Christian School</t>
  </si>
  <si>
    <t>Nola</t>
  </si>
  <si>
    <t>Sabourin</t>
  </si>
  <si>
    <t>Mohamed</t>
  </si>
  <si>
    <t>Khir</t>
  </si>
  <si>
    <t>Terry Fox Elementary</t>
  </si>
  <si>
    <t>Jacob</t>
  </si>
  <si>
    <t>Robertson</t>
  </si>
  <si>
    <t>Auguston Traditional Elem</t>
  </si>
  <si>
    <t>Dormick Park Elementary</t>
  </si>
  <si>
    <t>Jason</t>
  </si>
  <si>
    <t>Silva</t>
  </si>
  <si>
    <t>Sihoon</t>
  </si>
  <si>
    <t>Grewal</t>
  </si>
  <si>
    <t>Clearbrook Elementary</t>
  </si>
  <si>
    <t>Traub</t>
  </si>
  <si>
    <t>VALLEY CHRISTIAN SCHOOL</t>
  </si>
  <si>
    <t>Jake</t>
  </si>
  <si>
    <t>Yoon</t>
  </si>
  <si>
    <t>Sydney</t>
  </si>
  <si>
    <t>Cusick</t>
  </si>
  <si>
    <t>McMillan Elementary</t>
  </si>
  <si>
    <t>Mei Middle School</t>
  </si>
  <si>
    <t>Kris</t>
  </si>
  <si>
    <t>Songha</t>
  </si>
  <si>
    <t>Ziya</t>
  </si>
  <si>
    <t>Bains</t>
  </si>
  <si>
    <t>Allie</t>
  </si>
  <si>
    <t>Janzen</t>
  </si>
  <si>
    <t>Erin</t>
  </si>
  <si>
    <t>Rachel</t>
  </si>
  <si>
    <t>Sophia</t>
  </si>
  <si>
    <t>George</t>
  </si>
  <si>
    <t>Mattea</t>
  </si>
  <si>
    <t>Casidy</t>
  </si>
  <si>
    <t>Lowen</t>
  </si>
  <si>
    <t xml:space="preserve">Samuel </t>
  </si>
  <si>
    <t>Laspa</t>
  </si>
  <si>
    <t xml:space="preserve">Angus </t>
  </si>
  <si>
    <t>McIntosh</t>
  </si>
  <si>
    <t>Sawyer</t>
  </si>
  <si>
    <t>Toews</t>
  </si>
  <si>
    <t>Serenity</t>
  </si>
  <si>
    <t>Stoessiger</t>
  </si>
  <si>
    <t>Kentaro</t>
  </si>
  <si>
    <t>Denis</t>
  </si>
  <si>
    <t>Colleen &amp; Gordie Howe Middle School</t>
  </si>
  <si>
    <t>Dhaliwal</t>
  </si>
  <si>
    <t>Jaipreet</t>
  </si>
  <si>
    <t>Mann</t>
  </si>
  <si>
    <t xml:space="preserve">Nathan </t>
  </si>
  <si>
    <t>Cole</t>
  </si>
  <si>
    <t>Neufeld</t>
  </si>
  <si>
    <t>Bailey</t>
  </si>
  <si>
    <t>Aiden</t>
  </si>
  <si>
    <t>Nickel</t>
  </si>
  <si>
    <t>Place</t>
  </si>
  <si>
    <t>Gurpartap</t>
  </si>
  <si>
    <t>Sandhu</t>
  </si>
  <si>
    <t>HILLSIDE</t>
  </si>
  <si>
    <t>Kiara</t>
  </si>
  <si>
    <t>Beugelink</t>
  </si>
  <si>
    <t>Joshua</t>
  </si>
  <si>
    <t>Goyer</t>
  </si>
  <si>
    <t>MEI Elementary</t>
  </si>
  <si>
    <t>Shayan</t>
  </si>
  <si>
    <t>Prakash</t>
  </si>
  <si>
    <t>Auguston Traditional Elementary School</t>
  </si>
  <si>
    <t xml:space="preserve">time </t>
  </si>
  <si>
    <t>Jagraj</t>
  </si>
  <si>
    <t>Kelay</t>
  </si>
  <si>
    <t>Bondar Elementary</t>
  </si>
  <si>
    <t>Arata</t>
  </si>
  <si>
    <t>Nakanishi</t>
  </si>
  <si>
    <t>Theodore</t>
  </si>
  <si>
    <t>Noordam</t>
  </si>
  <si>
    <t>Lauren</t>
  </si>
  <si>
    <t>Van Dyk</t>
  </si>
  <si>
    <t>Vikram</t>
  </si>
  <si>
    <t>Sharma</t>
  </si>
  <si>
    <t>Autumn</t>
  </si>
  <si>
    <t>Veer</t>
  </si>
  <si>
    <t>Ten-Broeck Elem</t>
  </si>
  <si>
    <t>Ella</t>
  </si>
  <si>
    <t>Wilson</t>
  </si>
  <si>
    <t>King Traditional Elementary School</t>
  </si>
  <si>
    <t>Mia</t>
  </si>
  <si>
    <t>Gunning</t>
  </si>
  <si>
    <t>Kherington</t>
  </si>
  <si>
    <t>Newhook</t>
  </si>
  <si>
    <t>Kenzie</t>
  </si>
  <si>
    <t>Hess</t>
  </si>
  <si>
    <t>ASIA</t>
  </si>
  <si>
    <t xml:space="preserve">Kendra </t>
  </si>
  <si>
    <t>Walls</t>
  </si>
  <si>
    <t>Na</t>
  </si>
  <si>
    <t>Ranjot</t>
  </si>
  <si>
    <t xml:space="preserve">Jaryn </t>
  </si>
  <si>
    <t>Moore</t>
  </si>
  <si>
    <t>Sahad</t>
  </si>
  <si>
    <t>Bakdash</t>
  </si>
  <si>
    <t>Chief Dan George Middle</t>
  </si>
  <si>
    <t>Violette</t>
  </si>
  <si>
    <t>Lowney</t>
  </si>
  <si>
    <t>Saihaj Pal</t>
  </si>
  <si>
    <t>Bakhar</t>
  </si>
  <si>
    <t>Leif</t>
  </si>
  <si>
    <t>Joiner</t>
  </si>
  <si>
    <t>Landon</t>
  </si>
  <si>
    <t>Hicklie</t>
  </si>
  <si>
    <t>Clayburn Middle School</t>
  </si>
  <si>
    <t>Harneel</t>
  </si>
  <si>
    <t>South Poplar Traditional</t>
  </si>
  <si>
    <t>Brandon</t>
  </si>
  <si>
    <t>Desjarlais</t>
  </si>
  <si>
    <t>Car</t>
  </si>
  <si>
    <t>Abbotsford Middle School</t>
  </si>
  <si>
    <t>Sukhmaan</t>
  </si>
  <si>
    <t>Jordyn</t>
  </si>
  <si>
    <t>Brown</t>
  </si>
  <si>
    <t>Alex</t>
  </si>
  <si>
    <t>Vertes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</si>
</sst>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m:ss.0;@"/>
    <numFmt numFmtId="166" formatCode="h:mm:ss;@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7" fontId="0" fillId="0" borderId="0" xfId="0" applyNumberFormat="1" applyAlignment="1">
      <alignment/>
    </xf>
    <xf numFmtId="47" fontId="0" fillId="0" borderId="0" xfId="0" applyNumberFormat="1" applyFont="1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left" vertical="top"/>
      <protection/>
    </xf>
    <xf numFmtId="20" fontId="0" fillId="0" borderId="0" xfId="0" applyNumberFormat="1" applyAlignment="1">
      <alignment/>
    </xf>
    <xf numFmtId="0" fontId="7" fillId="0" borderId="0" xfId="58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wrapText="1"/>
      <protection/>
    </xf>
    <xf numFmtId="2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25390625" style="0" bestFit="1" customWidth="1"/>
    <col min="2" max="2" width="7.25390625" style="0" bestFit="1" customWidth="1"/>
    <col min="3" max="3" width="12.00390625" style="0" bestFit="1" customWidth="1"/>
    <col min="4" max="4" width="11.875" style="0" bestFit="1" customWidth="1"/>
    <col min="5" max="5" width="34.50390625" style="0" bestFit="1" customWidth="1"/>
  </cols>
  <sheetData>
    <row r="1" spans="1:5" ht="12.75">
      <c r="A1" t="s">
        <v>158</v>
      </c>
      <c r="B1" t="s">
        <v>3</v>
      </c>
      <c r="C1" t="s">
        <v>0</v>
      </c>
      <c r="D1" t="s">
        <v>1</v>
      </c>
      <c r="E1" t="s">
        <v>2</v>
      </c>
    </row>
    <row r="2" spans="1:5" ht="12.75">
      <c r="A2">
        <v>1</v>
      </c>
      <c r="B2" s="4">
        <v>0.005061342592592592</v>
      </c>
      <c r="C2" t="str">
        <f>"Alexia"</f>
        <v>Alexia</v>
      </c>
      <c r="D2" t="str">
        <f>"Smith"</f>
        <v>Smith</v>
      </c>
      <c r="E2" t="str">
        <f>"Unattached BC"</f>
        <v>Unattached BC</v>
      </c>
    </row>
    <row r="3" spans="1:5" ht="12.75">
      <c r="A3">
        <v>2</v>
      </c>
      <c r="B3" s="4">
        <v>0.005130787037037037</v>
      </c>
      <c r="C3" t="str">
        <f>"Vida Blue"</f>
        <v>Vida Blue</v>
      </c>
      <c r="D3" t="str">
        <f>"Rosse"</f>
        <v>Rosse</v>
      </c>
      <c r="E3" t="str">
        <f>"Auguston Traditional Elementary School"</f>
        <v>Auguston Traditional Elementary School</v>
      </c>
    </row>
    <row r="4" spans="1:5" ht="12.75">
      <c r="A4">
        <v>3</v>
      </c>
      <c r="B4" s="4">
        <v>0.005141203703703704</v>
      </c>
      <c r="C4" t="str">
        <f>"Isabella"</f>
        <v>Isabella</v>
      </c>
      <c r="D4" t="str">
        <f>"Heppner"</f>
        <v>Heppner</v>
      </c>
      <c r="E4" t="str">
        <f>"Auguston Traditional Elementary School"</f>
        <v>Auguston Traditional Elementary School</v>
      </c>
    </row>
    <row r="5" spans="1:5" ht="12.75">
      <c r="A5">
        <v>4</v>
      </c>
      <c r="B5" s="4">
        <v>0.005310185185185185</v>
      </c>
      <c r="C5" t="str">
        <f>"Mackenzie"</f>
        <v>Mackenzie</v>
      </c>
      <c r="D5" t="str">
        <f>"Raap"</f>
        <v>Raap</v>
      </c>
      <c r="E5" t="str">
        <f>"John Calvin School"</f>
        <v>John Calvin School</v>
      </c>
    </row>
    <row r="6" spans="1:5" ht="12.75">
      <c r="A6">
        <v>5</v>
      </c>
      <c r="B6" s="4">
        <v>0.005430555555555556</v>
      </c>
      <c r="C6" t="str">
        <f>"Amber"</f>
        <v>Amber</v>
      </c>
      <c r="D6" t="str">
        <f>"Vallance"</f>
        <v>Vallance</v>
      </c>
      <c r="E6" t="str">
        <f>"Upper Sumas"</f>
        <v>Upper Sumas</v>
      </c>
    </row>
    <row r="7" spans="1:5" ht="12.75">
      <c r="A7">
        <v>6</v>
      </c>
      <c r="B7" s="4">
        <v>0.00547800925925926</v>
      </c>
      <c r="C7" t="str">
        <f>"Ria"</f>
        <v>Ria</v>
      </c>
      <c r="D7" t="str">
        <f>"Kinugasa"</f>
        <v>Kinugasa</v>
      </c>
      <c r="E7" t="str">
        <f>"Bondar Elementary"</f>
        <v>Bondar Elementary</v>
      </c>
    </row>
    <row r="8" spans="1:5" ht="12.75">
      <c r="A8">
        <v>7</v>
      </c>
      <c r="B8" s="4">
        <v>0.0054988425925925925</v>
      </c>
      <c r="C8" t="str">
        <f>"Presley"</f>
        <v>Presley</v>
      </c>
      <c r="D8" t="str">
        <f>"Kobes"</f>
        <v>Kobes</v>
      </c>
      <c r="E8" t="str">
        <f>"John Calvin School"</f>
        <v>John Calvin School</v>
      </c>
    </row>
    <row r="9" spans="1:5" ht="12.75">
      <c r="A9">
        <v>8</v>
      </c>
      <c r="B9" s="4">
        <v>0.005512731481481482</v>
      </c>
      <c r="C9" t="str">
        <f>"Analeeza"</f>
        <v>Analeeza</v>
      </c>
      <c r="D9" t="str">
        <f>"Winkler"</f>
        <v>Winkler</v>
      </c>
      <c r="E9" t="str">
        <f>"Abbotsford Christian School"</f>
        <v>Abbotsford Christian School</v>
      </c>
    </row>
    <row r="10" spans="1:5" ht="12.75">
      <c r="A10">
        <v>9</v>
      </c>
      <c r="B10" s="4">
        <v>0.005593750000000001</v>
      </c>
      <c r="C10" t="str">
        <f>"Vienna"</f>
        <v>Vienna</v>
      </c>
      <c r="D10" t="str">
        <f>"Howes"</f>
        <v>Howes</v>
      </c>
      <c r="E10" t="str">
        <f>"MEI Elementary"</f>
        <v>MEI Elementary</v>
      </c>
    </row>
    <row r="11" spans="1:5" ht="12.75">
      <c r="A11">
        <v>10</v>
      </c>
      <c r="B11" s="4">
        <v>0.00562037037037037</v>
      </c>
      <c r="C11" t="str">
        <f>"Adianna"</f>
        <v>Adianna</v>
      </c>
      <c r="D11" t="str">
        <f>"Buitelaar"</f>
        <v>Buitelaar</v>
      </c>
      <c r="E11" t="str">
        <f>"MEI Elementary"</f>
        <v>MEI Elementary</v>
      </c>
    </row>
    <row r="12" spans="1:5" ht="12.75">
      <c r="A12">
        <v>11</v>
      </c>
      <c r="B12" s="4">
        <v>0.00562962962962963</v>
      </c>
      <c r="C12" t="str">
        <f>"Emily"</f>
        <v>Emily</v>
      </c>
      <c r="D12" t="str">
        <f>"Tinsley"</f>
        <v>Tinsley</v>
      </c>
      <c r="E12" t="str">
        <f>"Abbotsford Christian School"</f>
        <v>Abbotsford Christian School</v>
      </c>
    </row>
    <row r="13" spans="1:5" ht="12.75">
      <c r="A13">
        <v>12</v>
      </c>
      <c r="B13" s="4">
        <v>0.005644675925925927</v>
      </c>
      <c r="C13" t="str">
        <f>"Breanne"</f>
        <v>Breanne</v>
      </c>
      <c r="D13" t="str">
        <f>"Veldhoen"</f>
        <v>Veldhoen</v>
      </c>
      <c r="E13" t="str">
        <f>"MEI Elementary"</f>
        <v>MEI Elementary</v>
      </c>
    </row>
    <row r="14" spans="1:5" ht="12.75">
      <c r="A14">
        <v>13</v>
      </c>
      <c r="B14" s="4">
        <v>0.005701388888888889</v>
      </c>
      <c r="C14" t="str">
        <f>"Abigail"</f>
        <v>Abigail</v>
      </c>
      <c r="D14" t="str">
        <f>"Scholander"</f>
        <v>Scholander</v>
      </c>
      <c r="E14" t="str">
        <f>"Unattached BC"</f>
        <v>Unattached BC</v>
      </c>
    </row>
    <row r="15" spans="1:5" ht="12.75">
      <c r="A15">
        <v>14</v>
      </c>
      <c r="B15" s="4">
        <v>0.005718749999999999</v>
      </c>
      <c r="C15" t="str">
        <f>"Hadley"</f>
        <v>Hadley</v>
      </c>
      <c r="D15" t="str">
        <f>"Martens"</f>
        <v>Martens</v>
      </c>
      <c r="E15" t="str">
        <f>"Upper Sumas"</f>
        <v>Upper Sumas</v>
      </c>
    </row>
    <row r="16" spans="1:5" ht="12.75">
      <c r="A16">
        <v>15</v>
      </c>
      <c r="B16" s="4">
        <v>0.005740740740740742</v>
      </c>
      <c r="C16" t="str">
        <f>"Danica"</f>
        <v>Danica</v>
      </c>
      <c r="D16" t="str">
        <f>"Willms"</f>
        <v>Willms</v>
      </c>
      <c r="E16" t="str">
        <f>"Clearbrook Elementary"</f>
        <v>Clearbrook Elementary</v>
      </c>
    </row>
    <row r="17" spans="1:5" ht="12.75">
      <c r="A17">
        <v>16</v>
      </c>
      <c r="B17" s="4">
        <v>0.005749999999999999</v>
      </c>
      <c r="C17" t="str">
        <f>"Sierra"</f>
        <v>Sierra</v>
      </c>
      <c r="D17" t="str">
        <f>"Mosser"</f>
        <v>Mosser</v>
      </c>
      <c r="E17" t="str">
        <f>"Clearbrook Elementary"</f>
        <v>Clearbrook Elementary</v>
      </c>
    </row>
    <row r="18" spans="1:5" ht="12.75">
      <c r="A18">
        <v>17</v>
      </c>
      <c r="B18" s="4">
        <v>0.005756944444444444</v>
      </c>
      <c r="C18" t="str">
        <f>"Grace"</f>
        <v>Grace</v>
      </c>
      <c r="D18" t="str">
        <f>"Bensler"</f>
        <v>Bensler</v>
      </c>
      <c r="E18" t="str">
        <f>"MEI Elementary"</f>
        <v>MEI Elementary</v>
      </c>
    </row>
    <row r="19" spans="1:5" ht="12.75">
      <c r="A19">
        <v>18</v>
      </c>
      <c r="B19" s="4">
        <v>0.0057696759259259255</v>
      </c>
      <c r="C19" t="str">
        <f>"Isabella"</f>
        <v>Isabella</v>
      </c>
      <c r="D19" t="str">
        <f>"Sidhu"</f>
        <v>Sidhu</v>
      </c>
      <c r="E19" t="str">
        <f>"Clearbrook Elementary"</f>
        <v>Clearbrook Elementary</v>
      </c>
    </row>
    <row r="20" spans="1:5" ht="12.75">
      <c r="A20">
        <v>19</v>
      </c>
      <c r="B20" s="4">
        <v>0.005780092592592594</v>
      </c>
      <c r="C20" t="str">
        <f>"Erin"</f>
        <v>Erin</v>
      </c>
      <c r="D20" t="str">
        <f>"Jenks"</f>
        <v>Jenks</v>
      </c>
      <c r="E20" t="str">
        <f>"Abbotsford Christian School"</f>
        <v>Abbotsford Christian School</v>
      </c>
    </row>
    <row r="21" spans="1:5" ht="12.75">
      <c r="A21">
        <v>20</v>
      </c>
      <c r="B21" s="4">
        <v>0.005797453703703703</v>
      </c>
      <c r="C21" t="str">
        <f>"Alana"</f>
        <v>Alana</v>
      </c>
      <c r="D21" t="str">
        <f>"Car"</f>
        <v>Car</v>
      </c>
      <c r="E21" t="str">
        <f>"Abbotsford Christian School"</f>
        <v>Abbotsford Christian School</v>
      </c>
    </row>
    <row r="22" spans="1:5" ht="12.75">
      <c r="A22">
        <v>21</v>
      </c>
      <c r="B22" s="4">
        <v>0.005805555555555556</v>
      </c>
      <c r="C22" t="str">
        <f>"Kaela"</f>
        <v>Kaela</v>
      </c>
      <c r="D22" t="str">
        <f>"Blink"</f>
        <v>Blink</v>
      </c>
      <c r="E22" t="str">
        <f>"Abbotsford Christian School"</f>
        <v>Abbotsford Christian School</v>
      </c>
    </row>
    <row r="23" spans="1:5" ht="12.75">
      <c r="A23">
        <v>22</v>
      </c>
      <c r="B23" s="4">
        <v>0.005812499999999999</v>
      </c>
      <c r="C23" t="str">
        <f>"Emree"</f>
        <v>Emree</v>
      </c>
      <c r="D23" t="str">
        <f>"Binnendyk"</f>
        <v>Binnendyk</v>
      </c>
      <c r="E23" t="str">
        <f>"Abbotsford Christian School"</f>
        <v>Abbotsford Christian School</v>
      </c>
    </row>
    <row r="24" spans="1:5" ht="12.75">
      <c r="A24">
        <v>23</v>
      </c>
      <c r="B24" s="4">
        <v>0.005841435185185186</v>
      </c>
      <c r="C24" t="str">
        <f>"Anna"</f>
        <v>Anna</v>
      </c>
      <c r="D24" t="str">
        <f>"Neufeld"</f>
        <v>Neufeld</v>
      </c>
      <c r="E24" t="str">
        <f>"MEI Elementary"</f>
        <v>MEI Elementary</v>
      </c>
    </row>
    <row r="25" spans="1:5" ht="16.5">
      <c r="A25">
        <v>24</v>
      </c>
      <c r="B25" s="4">
        <v>0.005847222222222222</v>
      </c>
      <c r="C25" s="9" t="s">
        <v>222</v>
      </c>
      <c r="D25" s="9" t="s">
        <v>223</v>
      </c>
      <c r="E25" s="9" t="s">
        <v>166</v>
      </c>
    </row>
    <row r="26" spans="1:5" ht="12.75">
      <c r="A26">
        <v>25</v>
      </c>
      <c r="B26" s="4">
        <v>0.0058564814814814825</v>
      </c>
      <c r="C26" t="str">
        <f>"Claudia"</f>
        <v>Claudia</v>
      </c>
      <c r="D26" t="str">
        <f>"Vallance"</f>
        <v>Vallance</v>
      </c>
      <c r="E26" t="str">
        <f>"Upper Sumas"</f>
        <v>Upper Sumas</v>
      </c>
    </row>
    <row r="27" spans="1:5" ht="12.75">
      <c r="A27">
        <v>26</v>
      </c>
      <c r="B27" s="4">
        <v>0.005875000000000001</v>
      </c>
      <c r="C27" t="str">
        <f>"Nadia"</f>
        <v>Nadia</v>
      </c>
      <c r="D27" t="str">
        <f>"Zietsma"</f>
        <v>Zietsma</v>
      </c>
      <c r="E27" t="str">
        <f>"John Calvin School"</f>
        <v>John Calvin School</v>
      </c>
    </row>
    <row r="28" spans="1:5" ht="12.75">
      <c r="A28">
        <v>27</v>
      </c>
      <c r="B28" s="4">
        <v>0.0059097222222222225</v>
      </c>
      <c r="C28" t="str">
        <f>"Jacey"</f>
        <v>Jacey</v>
      </c>
      <c r="D28" t="str">
        <f>"Vanlaar"</f>
        <v>Vanlaar</v>
      </c>
      <c r="E28" t="str">
        <f>"John Calvin School"</f>
        <v>John Calvin School</v>
      </c>
    </row>
    <row r="29" spans="1:5" ht="12.75">
      <c r="A29">
        <v>28</v>
      </c>
      <c r="B29" s="4">
        <v>0.005950231481481481</v>
      </c>
      <c r="C29" t="str">
        <f>"Aneel"</f>
        <v>Aneel</v>
      </c>
      <c r="D29" t="str">
        <f>"Bhangu"</f>
        <v>Bhangu</v>
      </c>
      <c r="E29" t="str">
        <f>"Bondar Elementary"</f>
        <v>Bondar Elementary</v>
      </c>
    </row>
    <row r="30" spans="1:5" ht="12.75">
      <c r="A30">
        <v>29</v>
      </c>
      <c r="B30" s="4">
        <v>0.006019675925925926</v>
      </c>
      <c r="C30" t="str">
        <f>"Adison"</f>
        <v>Adison</v>
      </c>
      <c r="D30" t="str">
        <f>"Tolsma"</f>
        <v>Tolsma</v>
      </c>
      <c r="E30" t="str">
        <f>"John Calvin School"</f>
        <v>John Calvin School</v>
      </c>
    </row>
    <row r="31" spans="1:5" ht="12.75">
      <c r="A31">
        <v>30</v>
      </c>
      <c r="B31" s="4">
        <v>0.006042824074074075</v>
      </c>
      <c r="C31" t="str">
        <f>"Tessa"</f>
        <v>Tessa</v>
      </c>
      <c r="D31" t="str">
        <f>"Rebele"</f>
        <v>Rebele</v>
      </c>
      <c r="E31" t="str">
        <f>"MEI Elementary"</f>
        <v>MEI Elementary</v>
      </c>
    </row>
    <row r="32" spans="1:5" ht="12.75">
      <c r="A32">
        <v>31</v>
      </c>
      <c r="B32" s="4">
        <v>0.006087962962962964</v>
      </c>
      <c r="C32" t="str">
        <f>"Aubrey"</f>
        <v>Aubrey</v>
      </c>
      <c r="D32" t="str">
        <f>"Davies"</f>
        <v>Davies</v>
      </c>
      <c r="E32" t="str">
        <f>"MEI Elementary"</f>
        <v>MEI Elementary</v>
      </c>
    </row>
    <row r="33" spans="1:5" ht="12.75">
      <c r="A33">
        <v>32</v>
      </c>
      <c r="B33" s="4">
        <v>0.006105324074074073</v>
      </c>
      <c r="C33" t="s">
        <v>74</v>
      </c>
      <c r="D33" t="s">
        <v>75</v>
      </c>
      <c r="E33" t="s">
        <v>70</v>
      </c>
    </row>
    <row r="34" spans="1:5" ht="12.75">
      <c r="A34">
        <v>33</v>
      </c>
      <c r="B34" s="4">
        <v>0.006124999999999999</v>
      </c>
      <c r="C34" t="s">
        <v>159</v>
      </c>
      <c r="D34" t="s">
        <v>160</v>
      </c>
      <c r="E34" t="s">
        <v>161</v>
      </c>
    </row>
    <row r="35" spans="1:5" ht="12.75">
      <c r="A35">
        <v>34</v>
      </c>
      <c r="B35" s="4">
        <v>0.0061354166666666675</v>
      </c>
      <c r="C35" t="str">
        <f>"Syra"</f>
        <v>Syra</v>
      </c>
      <c r="D35" t="str">
        <f>"Dhaliwal"</f>
        <v>Dhaliwal</v>
      </c>
      <c r="E35" t="str">
        <f>"South Poplar Traditional"</f>
        <v>South Poplar Traditional</v>
      </c>
    </row>
    <row r="36" spans="1:5" ht="12.75">
      <c r="A36">
        <v>35</v>
      </c>
      <c r="B36" s="4">
        <v>0.0061585648148148155</v>
      </c>
      <c r="C36" s="1" t="s">
        <v>88</v>
      </c>
      <c r="D36" s="1" t="s">
        <v>89</v>
      </c>
      <c r="E36" s="1" t="s">
        <v>87</v>
      </c>
    </row>
    <row r="37" spans="1:5" ht="12.75">
      <c r="A37">
        <v>36</v>
      </c>
      <c r="B37" s="4">
        <v>0.0061666666666666675</v>
      </c>
      <c r="C37" t="str">
        <f>"Irelyn"</f>
        <v>Irelyn</v>
      </c>
      <c r="D37" t="str">
        <f>"Binnendyk"</f>
        <v>Binnendyk</v>
      </c>
      <c r="E37" t="str">
        <f>"Abbotsford Christian School"</f>
        <v>Abbotsford Christian School</v>
      </c>
    </row>
    <row r="38" spans="1:5" ht="12.75">
      <c r="A38">
        <v>37</v>
      </c>
      <c r="B38" s="4">
        <v>0.006170138888888888</v>
      </c>
      <c r="C38" t="str">
        <f>"Lyra"</f>
        <v>Lyra</v>
      </c>
      <c r="D38" t="str">
        <f>"Van Dop"</f>
        <v>Van Dop</v>
      </c>
      <c r="E38" t="str">
        <f>"Abbotsford Christian School"</f>
        <v>Abbotsford Christian School</v>
      </c>
    </row>
    <row r="39" spans="1:5" ht="12.75">
      <c r="A39">
        <v>38</v>
      </c>
      <c r="B39" s="4">
        <v>0.006182870370370371</v>
      </c>
      <c r="C39" t="str">
        <f>"Kiera"</f>
        <v>Kiera</v>
      </c>
      <c r="D39" t="str">
        <f>"Rose"</f>
        <v>Rose</v>
      </c>
      <c r="E39" t="str">
        <f>"Ten-Broeck Elem"</f>
        <v>Ten-Broeck Elem</v>
      </c>
    </row>
    <row r="40" spans="1:5" ht="12.75">
      <c r="A40">
        <v>39</v>
      </c>
      <c r="B40" s="4">
        <v>0.006217592592592593</v>
      </c>
      <c r="C40" t="str">
        <f>"Melody"</f>
        <v>Melody</v>
      </c>
      <c r="D40" t="str">
        <f>"Brisson"</f>
        <v>Brisson</v>
      </c>
      <c r="E40" t="str">
        <f>"McMillan Elementary"</f>
        <v>McMillan Elementary</v>
      </c>
    </row>
    <row r="41" spans="1:5" ht="12.75">
      <c r="A41">
        <v>40</v>
      </c>
      <c r="B41" s="4">
        <v>0.006222222222222223</v>
      </c>
      <c r="C41" t="str">
        <f>"Emily"</f>
        <v>Emily</v>
      </c>
      <c r="D41" t="str">
        <f>"Krulitski"</f>
        <v>Krulitski</v>
      </c>
      <c r="E41" t="str">
        <f>"McMillan Elementary"</f>
        <v>McMillan Elementary</v>
      </c>
    </row>
    <row r="42" spans="1:5" ht="12.75">
      <c r="A42">
        <v>41</v>
      </c>
      <c r="B42" s="4">
        <v>0.006244212962962963</v>
      </c>
      <c r="C42" t="str">
        <f>"Julianna"</f>
        <v>Julianna</v>
      </c>
      <c r="D42" t="str">
        <f>"Reimer"</f>
        <v>Reimer</v>
      </c>
      <c r="E42" t="str">
        <f>"MEI Elementary"</f>
        <v>MEI Elementary</v>
      </c>
    </row>
    <row r="43" spans="1:5" ht="12.75">
      <c r="A43">
        <v>42</v>
      </c>
      <c r="B43" s="4">
        <v>0.006267361111111112</v>
      </c>
      <c r="C43" t="str">
        <f>"Karen"</f>
        <v>Karen</v>
      </c>
      <c r="D43" t="str">
        <f>"Kono"</f>
        <v>Kono</v>
      </c>
      <c r="E43" t="str">
        <f>"Bondar Elementary"</f>
        <v>Bondar Elementary</v>
      </c>
    </row>
    <row r="44" spans="1:5" ht="12.75">
      <c r="A44">
        <v>43</v>
      </c>
      <c r="B44" s="4">
        <v>0.00627199074074074</v>
      </c>
      <c r="C44" t="str">
        <f>"Beth"</f>
        <v>Beth</v>
      </c>
      <c r="D44" t="str">
        <f>"Vanlaar"</f>
        <v>Vanlaar</v>
      </c>
      <c r="E44" t="str">
        <f>"John Calvin School"</f>
        <v>John Calvin School</v>
      </c>
    </row>
    <row r="45" spans="1:5" ht="12.75">
      <c r="A45">
        <v>44</v>
      </c>
      <c r="B45" s="4">
        <v>0.006328703703703704</v>
      </c>
      <c r="C45" t="str">
        <f>"Japji"</f>
        <v>Japji</v>
      </c>
      <c r="D45" t="str">
        <f>"Singh"</f>
        <v>Singh</v>
      </c>
      <c r="E45" t="str">
        <f>"King Traditional Elementary School"</f>
        <v>King Traditional Elementary School</v>
      </c>
    </row>
    <row r="46" spans="1:5" ht="12.75">
      <c r="A46">
        <v>45</v>
      </c>
      <c r="B46" s="4">
        <v>0.006354166666666667</v>
      </c>
      <c r="C46" t="str">
        <f>"Heidi"</f>
        <v>Heidi</v>
      </c>
      <c r="D46" t="str">
        <f>"Blom"</f>
        <v>Blom</v>
      </c>
      <c r="E46" t="str">
        <f>"John Calvin School"</f>
        <v>John Calvin School</v>
      </c>
    </row>
    <row r="47" spans="1:5" ht="12.75">
      <c r="A47">
        <v>46</v>
      </c>
      <c r="B47" s="4">
        <v>0.006376157407407408</v>
      </c>
      <c r="C47" t="str">
        <f>"Ginger"</f>
        <v>Ginger</v>
      </c>
      <c r="D47" t="str">
        <f>"Dahl"</f>
        <v>Dahl</v>
      </c>
      <c r="E47" t="str">
        <f>"MEI Elementary"</f>
        <v>MEI Elementary</v>
      </c>
    </row>
    <row r="48" spans="1:5" ht="12.75">
      <c r="A48">
        <v>47</v>
      </c>
      <c r="B48" s="4">
        <v>0.006388888888888888</v>
      </c>
      <c r="C48" t="str">
        <f>"Mannat"</f>
        <v>Mannat</v>
      </c>
      <c r="D48" t="str">
        <f>"Gill"</f>
        <v>Gill</v>
      </c>
      <c r="E48" t="str">
        <f>"Auguston Traditional Elementary School"</f>
        <v>Auguston Traditional Elementary School</v>
      </c>
    </row>
    <row r="49" spans="1:5" ht="12.75">
      <c r="A49">
        <v>48</v>
      </c>
      <c r="B49" s="4">
        <v>0.00644212962962963</v>
      </c>
      <c r="C49" t="str">
        <f>"Elenya"</f>
        <v>Elenya</v>
      </c>
      <c r="D49" t="str">
        <f>"Venier"</f>
        <v>Venier</v>
      </c>
      <c r="E49" t="str">
        <f>"Auguston Traditional Elementary School"</f>
        <v>Auguston Traditional Elementary School</v>
      </c>
    </row>
    <row r="50" spans="1:5" ht="12.75">
      <c r="A50">
        <v>49</v>
      </c>
      <c r="B50" s="4">
        <v>0.00646875</v>
      </c>
      <c r="C50" t="str">
        <f>"Chloe"</f>
        <v>Chloe</v>
      </c>
      <c r="D50" t="str">
        <f>"Voth"</f>
        <v>Voth</v>
      </c>
      <c r="E50" t="str">
        <f>"Upper Sumas"</f>
        <v>Upper Sumas</v>
      </c>
    </row>
    <row r="51" spans="1:5" ht="12.75">
      <c r="A51">
        <v>50</v>
      </c>
      <c r="B51" s="4">
        <v>0.006493055555555555</v>
      </c>
      <c r="C51" t="str">
        <f>"Jessica"</f>
        <v>Jessica</v>
      </c>
      <c r="D51" t="str">
        <f>"Bush"</f>
        <v>Bush</v>
      </c>
      <c r="E51" t="str">
        <f>"McMillan Elementary"</f>
        <v>McMillan Elementary</v>
      </c>
    </row>
    <row r="52" spans="1:5" ht="12.75">
      <c r="A52">
        <v>51</v>
      </c>
      <c r="B52" s="4">
        <v>0.006497685185185186</v>
      </c>
      <c r="C52" t="str">
        <f>"Summer"</f>
        <v>Summer</v>
      </c>
      <c r="D52" t="str">
        <f>"Born"</f>
        <v>Born</v>
      </c>
      <c r="E52" t="str">
        <f>"Abbotsford Christian School"</f>
        <v>Abbotsford Christian School</v>
      </c>
    </row>
    <row r="53" spans="1:5" ht="12.75">
      <c r="A53">
        <v>52</v>
      </c>
      <c r="B53" s="4">
        <v>0.006505787037037038</v>
      </c>
      <c r="C53" t="str">
        <f>"Meera"</f>
        <v>Meera</v>
      </c>
      <c r="D53" t="str">
        <f>"Hadani"</f>
        <v>Hadani</v>
      </c>
      <c r="E53" t="str">
        <f>"Auguston Traditional Elementary School"</f>
        <v>Auguston Traditional Elementary School</v>
      </c>
    </row>
    <row r="54" spans="1:5" ht="12.75">
      <c r="A54">
        <v>53</v>
      </c>
      <c r="B54" s="4">
        <v>0.006538194444444444</v>
      </c>
      <c r="C54" t="str">
        <f>"Aleisea"</f>
        <v>Aleisea</v>
      </c>
      <c r="D54" t="str">
        <f>"Wassenaar"</f>
        <v>Wassenaar</v>
      </c>
      <c r="E54" t="str">
        <f>"South Poplar Traditional"</f>
        <v>South Poplar Traditional</v>
      </c>
    </row>
    <row r="55" spans="1:5" ht="12.75">
      <c r="A55">
        <v>54</v>
      </c>
      <c r="B55" s="4">
        <v>0.006575231481481481</v>
      </c>
      <c r="C55" t="str">
        <f>"Kareena"</f>
        <v>Kareena</v>
      </c>
      <c r="D55" t="str">
        <f>"Sandhu"</f>
        <v>Sandhu</v>
      </c>
      <c r="E55" t="str">
        <f>"Auguston Traditional Elementary School"</f>
        <v>Auguston Traditional Elementary School</v>
      </c>
    </row>
    <row r="56" spans="1:5" ht="12.75">
      <c r="A56">
        <v>55</v>
      </c>
      <c r="B56" s="4">
        <v>0.006583333333333333</v>
      </c>
      <c r="C56" t="str">
        <f>"Heeena"</f>
        <v>Heeena</v>
      </c>
      <c r="D56" t="str">
        <f>"Sandhar"</f>
        <v>Sandhar</v>
      </c>
      <c r="E56" t="str">
        <f>"South Poplar Traditional"</f>
        <v>South Poplar Traditional</v>
      </c>
    </row>
    <row r="57" spans="1:5" ht="12.75">
      <c r="A57">
        <v>56</v>
      </c>
      <c r="B57" s="4">
        <v>0.006591435185185185</v>
      </c>
      <c r="C57" t="str">
        <f>"Tina"</f>
        <v>Tina</v>
      </c>
      <c r="D57" t="str">
        <f>"Xie"</f>
        <v>Xie</v>
      </c>
      <c r="E57" t="str">
        <f>"Auguston Traditional Elementary School"</f>
        <v>Auguston Traditional Elementary School</v>
      </c>
    </row>
    <row r="58" spans="1:5" ht="12.75">
      <c r="A58">
        <v>57</v>
      </c>
      <c r="B58" s="4">
        <v>0.0003564814814814815</v>
      </c>
      <c r="C58" t="str">
        <f>"Destiny"</f>
        <v>Destiny</v>
      </c>
      <c r="D58" t="str">
        <f>"Mbaoma"</f>
        <v>Mbaoma</v>
      </c>
      <c r="E58" t="str">
        <f>"Abbotsford Christian School"</f>
        <v>Abbotsford Christian School</v>
      </c>
    </row>
    <row r="59" spans="1:5" ht="12.75">
      <c r="A59">
        <v>58</v>
      </c>
      <c r="B59" s="4">
        <v>0.006612268518518518</v>
      </c>
      <c r="C59" t="str">
        <f>"Raiya"</f>
        <v>Raiya</v>
      </c>
      <c r="D59" t="str">
        <f>"Sovio"</f>
        <v>Sovio</v>
      </c>
      <c r="E59" t="str">
        <f>"McMillan Elementary"</f>
        <v>McMillan Elementary</v>
      </c>
    </row>
    <row r="60" spans="1:5" ht="12.75">
      <c r="A60">
        <v>59</v>
      </c>
      <c r="B60" s="4">
        <v>0.0066157407407407415</v>
      </c>
      <c r="C60" t="str">
        <f>"Quinn"</f>
        <v>Quinn</v>
      </c>
      <c r="D60" t="str">
        <f>"Fowlstone"</f>
        <v>Fowlstone</v>
      </c>
      <c r="E60" t="str">
        <f>"McMillan Elementary"</f>
        <v>McMillan Elementary</v>
      </c>
    </row>
    <row r="61" spans="1:5" ht="12.75">
      <c r="A61">
        <v>60</v>
      </c>
      <c r="B61" s="4">
        <v>0.006649305555555555</v>
      </c>
      <c r="C61" t="str">
        <f>"Evangelia"</f>
        <v>Evangelia</v>
      </c>
      <c r="D61" t="str">
        <f>"Shieh"</f>
        <v>Shieh</v>
      </c>
      <c r="E61" t="str">
        <f>"Abbotsford Christian School"</f>
        <v>Abbotsford Christian School</v>
      </c>
    </row>
    <row r="62" spans="1:5" ht="12.75">
      <c r="A62">
        <v>61</v>
      </c>
      <c r="B62" s="4">
        <v>0.0067002314814814815</v>
      </c>
      <c r="C62" t="str">
        <f>"Rehreet"</f>
        <v>Rehreet</v>
      </c>
      <c r="D62" t="str">
        <f>"Bastia"</f>
        <v>Bastia</v>
      </c>
      <c r="E62" t="str">
        <f>"South Poplar Traditional"</f>
        <v>South Poplar Traditional</v>
      </c>
    </row>
    <row r="63" spans="1:5" ht="12.75">
      <c r="A63">
        <v>62</v>
      </c>
      <c r="B63" s="4">
        <v>0.006729166666666667</v>
      </c>
      <c r="C63" t="str">
        <f>"Eve"</f>
        <v>Eve</v>
      </c>
      <c r="D63" t="str">
        <f>"Carman"</f>
        <v>Carman</v>
      </c>
      <c r="E63" t="str">
        <f>"South Poplar Traditional"</f>
        <v>South Poplar Traditional</v>
      </c>
    </row>
    <row r="64" spans="1:5" ht="12.75">
      <c r="A64">
        <v>63</v>
      </c>
      <c r="B64" s="4">
        <v>0.00675</v>
      </c>
      <c r="C64" t="str">
        <f>"Addison"</f>
        <v>Addison</v>
      </c>
      <c r="D64" t="str">
        <f>"Bickley"</f>
        <v>Bickley</v>
      </c>
      <c r="E64" t="str">
        <f>"Terry Fox Elementary"</f>
        <v>Terry Fox Elementary</v>
      </c>
    </row>
    <row r="65" spans="1:5" ht="16.5">
      <c r="A65">
        <v>64</v>
      </c>
      <c r="B65" s="4">
        <v>0.0067627314814814815</v>
      </c>
      <c r="C65" s="9" t="s">
        <v>188</v>
      </c>
      <c r="D65" s="9" t="s">
        <v>189</v>
      </c>
      <c r="E65" s="9" t="s">
        <v>96</v>
      </c>
    </row>
    <row r="66" spans="1:5" ht="12.75">
      <c r="A66">
        <v>65</v>
      </c>
      <c r="B66" s="4">
        <v>0.006928240740740741</v>
      </c>
      <c r="C66" t="str">
        <f>"Anifa"</f>
        <v>Anifa</v>
      </c>
      <c r="D66" t="str">
        <f>"Djumaine"</f>
        <v>Djumaine</v>
      </c>
      <c r="E66" t="str">
        <f>"VALLEY CHRISTIAN SCHOOL"</f>
        <v>VALLEY CHRISTIAN SCHOOL</v>
      </c>
    </row>
    <row r="67" spans="1:5" ht="12.75">
      <c r="A67">
        <v>66</v>
      </c>
      <c r="B67" s="4">
        <v>0.006939814814814815</v>
      </c>
      <c r="C67" t="str">
        <f>"Phoebe"</f>
        <v>Phoebe</v>
      </c>
      <c r="D67" t="str">
        <f>"Schroeder"</f>
        <v>Schroeder</v>
      </c>
      <c r="E67" t="str">
        <f>"MEI Elementary"</f>
        <v>MEI Elementary</v>
      </c>
    </row>
    <row r="68" spans="1:5" ht="12.75">
      <c r="A68">
        <v>67</v>
      </c>
      <c r="B68" s="4">
        <v>0.006978009259259259</v>
      </c>
      <c r="C68" s="2" t="s">
        <v>162</v>
      </c>
      <c r="D68" s="2" t="s">
        <v>163</v>
      </c>
      <c r="E68" s="2" t="s">
        <v>102</v>
      </c>
    </row>
    <row r="69" spans="1:5" ht="12.75">
      <c r="A69">
        <v>68</v>
      </c>
      <c r="B69" s="4">
        <v>0.0071585648148148155</v>
      </c>
      <c r="C69" t="str">
        <f>"Abigail"</f>
        <v>Abigail</v>
      </c>
      <c r="D69" t="str">
        <f>"Cuyos"</f>
        <v>Cuyos</v>
      </c>
      <c r="E69" t="str">
        <f>"King Traditional Elementary School"</f>
        <v>King Traditional Elementary School</v>
      </c>
    </row>
    <row r="70" spans="1:5" ht="12.75">
      <c r="A70">
        <v>69</v>
      </c>
      <c r="B70" s="4">
        <v>0.007361111111111111</v>
      </c>
      <c r="C70" t="str">
        <f>"Joanna"</f>
        <v>Joanna</v>
      </c>
      <c r="D70" t="str">
        <f>"Kabala"</f>
        <v>Kabala</v>
      </c>
      <c r="E70" t="str">
        <f>"VALLEY CHRISTIAN SCHOOL"</f>
        <v>VALLEY CHRISTIAN SCHOOL</v>
      </c>
    </row>
    <row r="71" spans="1:5" ht="12.75">
      <c r="A71">
        <v>70</v>
      </c>
      <c r="B71" s="4">
        <v>0.007371527777777778</v>
      </c>
      <c r="C71" t="str">
        <f>"Audrey"</f>
        <v>Audrey</v>
      </c>
      <c r="D71" t="str">
        <f>"Salmon"</f>
        <v>Salmon</v>
      </c>
      <c r="E71" t="str">
        <f>"VALLEY CHRISTIAN SCHOOL"</f>
        <v>VALLEY CHRISTIAN SCHOOL</v>
      </c>
    </row>
    <row r="72" spans="1:5" ht="12.75">
      <c r="A72">
        <v>71</v>
      </c>
      <c r="B72" s="4">
        <v>0.0073819444444444444</v>
      </c>
      <c r="C72" t="str">
        <f>"Francesca"</f>
        <v>Francesca</v>
      </c>
      <c r="D72" t="str">
        <f>"Mazari"</f>
        <v>Mazari</v>
      </c>
      <c r="E72" t="str">
        <f>"Abbotsford Christian School"</f>
        <v>Abbotsford Christian School</v>
      </c>
    </row>
    <row r="73" spans="1:5" ht="12.75">
      <c r="A73">
        <v>72</v>
      </c>
      <c r="B73" s="4">
        <v>0.007409722222222223</v>
      </c>
      <c r="C73" t="str">
        <f>"Sarah"</f>
        <v>Sarah</v>
      </c>
      <c r="D73" t="str">
        <f>"Bell"</f>
        <v>Bell</v>
      </c>
      <c r="E73" t="str">
        <f>"VALLEY CHRISTIAN SCHOOL"</f>
        <v>VALLEY CHRISTIAN SCHOOL</v>
      </c>
    </row>
    <row r="74" spans="1:5" ht="12.75">
      <c r="A74">
        <v>73</v>
      </c>
      <c r="B74" s="4">
        <v>0.007552083333333333</v>
      </c>
      <c r="C74" t="str">
        <f>"Brooke"</f>
        <v>Brooke</v>
      </c>
      <c r="D74" t="str">
        <f>"Moe"</f>
        <v>Moe</v>
      </c>
      <c r="E74" t="str">
        <f>"South Poplar Traditional"</f>
        <v>South Poplar Traditional</v>
      </c>
    </row>
    <row r="75" spans="1:5" ht="12.75">
      <c r="A75">
        <v>74</v>
      </c>
      <c r="B75" s="4">
        <v>0.007626157407407408</v>
      </c>
      <c r="C75" t="str">
        <f>"Jamie Lee"</f>
        <v>Jamie Lee</v>
      </c>
      <c r="D75" t="str">
        <f>"Jakel"</f>
        <v>Jakel</v>
      </c>
      <c r="E75" t="str">
        <f>"McMillan Elementary"</f>
        <v>McMillan Elementary</v>
      </c>
    </row>
    <row r="76" spans="1:5" ht="16.5">
      <c r="A76">
        <v>75</v>
      </c>
      <c r="B76" s="4">
        <v>0.0076469907407407415</v>
      </c>
      <c r="C76" s="9" t="s">
        <v>220</v>
      </c>
      <c r="D76" s="9" t="s">
        <v>221</v>
      </c>
      <c r="E76" s="9" t="s">
        <v>123</v>
      </c>
    </row>
    <row r="77" spans="1:5" ht="12.75">
      <c r="A77">
        <v>76</v>
      </c>
      <c r="B77" s="4">
        <v>0.007826388888888888</v>
      </c>
      <c r="C77" t="str">
        <f>"Ashleen"</f>
        <v>Ashleen</v>
      </c>
      <c r="D77" t="str">
        <f>"Kang"</f>
        <v>Kang</v>
      </c>
      <c r="E77" t="str">
        <f>"Dormick Park Elementary"</f>
        <v>Dormick Park Elementary</v>
      </c>
    </row>
    <row r="78" spans="1:5" ht="12.75">
      <c r="A78">
        <v>77</v>
      </c>
      <c r="B78" s="4">
        <v>0.007847222222222222</v>
      </c>
      <c r="C78" t="str">
        <f>"Mercedes"</f>
        <v>Mercedes</v>
      </c>
      <c r="D78" t="str">
        <f>"Pelletier"</f>
        <v>Pelletier</v>
      </c>
      <c r="E78" t="str">
        <f>"Dormick Park Elementary"</f>
        <v>Dormick Park Elementary</v>
      </c>
    </row>
    <row r="79" spans="1:5" ht="12.75">
      <c r="A79">
        <v>78</v>
      </c>
      <c r="B79" s="4">
        <v>0.008001157407407406</v>
      </c>
      <c r="C79" t="str">
        <f>"Tatum"</f>
        <v>Tatum</v>
      </c>
      <c r="D79" t="str">
        <f>"Szmutko"</f>
        <v>Szmutko</v>
      </c>
      <c r="E79" t="str">
        <f>"South Poplar Traditional"</f>
        <v>South Poplar Traditional</v>
      </c>
    </row>
    <row r="80" spans="1:5" ht="12.75">
      <c r="A80">
        <v>79</v>
      </c>
      <c r="B80" s="4">
        <v>0.008033564814814815</v>
      </c>
      <c r="C80" t="str">
        <f>"Navreet"</f>
        <v>Navreet</v>
      </c>
      <c r="D80" t="str">
        <f>"Brar"</f>
        <v>Brar</v>
      </c>
      <c r="E80" t="str">
        <f>"Ten-Broeck Elem"</f>
        <v>Ten-Broeck Elem</v>
      </c>
    </row>
    <row r="81" spans="1:5" ht="12.75">
      <c r="A81">
        <v>80</v>
      </c>
      <c r="B81" s="4">
        <v>0.008090277777777778</v>
      </c>
      <c r="C81" t="str">
        <f>"Shreya"</f>
        <v>Shreya</v>
      </c>
      <c r="D81" t="str">
        <f>"Kathiresan"</f>
        <v>Kathiresan</v>
      </c>
      <c r="E81" t="str">
        <f>"South Poplar Traditional"</f>
        <v>South Poplar Traditional</v>
      </c>
    </row>
    <row r="82" spans="1:5" ht="12.75">
      <c r="A82">
        <v>81</v>
      </c>
      <c r="B82" s="4">
        <v>0.008143518518518519</v>
      </c>
      <c r="C82" t="str">
        <f>"Armandeep"</f>
        <v>Armandeep</v>
      </c>
      <c r="D82" t="str">
        <f>"Dhaliwal"</f>
        <v>Dhaliwal</v>
      </c>
      <c r="E82" t="str">
        <f>"South Poplar Traditional"</f>
        <v>South Poplar Traditional</v>
      </c>
    </row>
    <row r="83" spans="1:5" ht="12.75">
      <c r="A83">
        <v>82</v>
      </c>
      <c r="B83" s="4">
        <v>0.008219907407407407</v>
      </c>
      <c r="C83" t="str">
        <f>"Kaiza"</f>
        <v>Kaiza</v>
      </c>
      <c r="D83" t="str">
        <f>"Sidhu"</f>
        <v>Sidhu</v>
      </c>
      <c r="E83" t="str">
        <f>"Clearbrook Elementary"</f>
        <v>Clearbrook Elementary</v>
      </c>
    </row>
    <row r="84" spans="1:5" ht="12.75">
      <c r="A84">
        <v>83</v>
      </c>
      <c r="B84" s="4">
        <v>0.008229166666666666</v>
      </c>
      <c r="C84" s="2" t="s">
        <v>144</v>
      </c>
      <c r="D84" s="2" t="s">
        <v>145</v>
      </c>
      <c r="E84" s="2" t="s">
        <v>116</v>
      </c>
    </row>
    <row r="85" spans="1:5" ht="12.75">
      <c r="A85">
        <v>84</v>
      </c>
      <c r="B85" s="4">
        <v>0.008472222222222221</v>
      </c>
      <c r="C85" t="str">
        <f>"Abigail"</f>
        <v>Abigail</v>
      </c>
      <c r="D85" t="str">
        <f>"Opp"</f>
        <v>Opp</v>
      </c>
      <c r="E85" t="str">
        <f>"MEI Elementary"</f>
        <v>MEI Elementary</v>
      </c>
    </row>
    <row r="86" spans="1:5" ht="12.75">
      <c r="A86">
        <v>85</v>
      </c>
      <c r="B86" s="4">
        <v>0.00851273148148148</v>
      </c>
      <c r="C86" t="str">
        <f>"Jeremiah"</f>
        <v>Jeremiah</v>
      </c>
      <c r="D86" t="str">
        <f>"Borseth"</f>
        <v>Borseth</v>
      </c>
      <c r="E86" t="str">
        <f>"MEI Elementary"</f>
        <v>MEI Elementary</v>
      </c>
    </row>
    <row r="87" spans="1:5" ht="12.75">
      <c r="A87">
        <v>86</v>
      </c>
      <c r="B87" s="4">
        <v>0.008517361111111111</v>
      </c>
      <c r="C87" t="str">
        <f>"Tayla"</f>
        <v>Tayla</v>
      </c>
      <c r="D87" t="str">
        <f>"Furman-Starr"</f>
        <v>Furman-Starr</v>
      </c>
      <c r="E87" t="str">
        <f>"South Poplar Traditional"</f>
        <v>South Poplar Traditional</v>
      </c>
    </row>
    <row r="88" spans="1:5" ht="12.75">
      <c r="A88">
        <v>87</v>
      </c>
      <c r="B88" s="4">
        <v>0.00860648148148148</v>
      </c>
      <c r="C88" t="str">
        <f>"Ally"</f>
        <v>Ally</v>
      </c>
      <c r="D88" t="str">
        <f>"Griffioen"</f>
        <v>Griffioen</v>
      </c>
      <c r="E88" t="str">
        <f>"Abbotsford Christian School"</f>
        <v>Abbotsford Christian School</v>
      </c>
    </row>
    <row r="89" spans="1:5" ht="12.75">
      <c r="A89">
        <v>88</v>
      </c>
      <c r="B89" s="4">
        <v>0.00865162037037037</v>
      </c>
      <c r="C89" t="str">
        <f>"Ayla"</f>
        <v>Ayla</v>
      </c>
      <c r="D89" t="str">
        <f>"Bouwman"</f>
        <v>Bouwman</v>
      </c>
      <c r="E89" t="str">
        <f>"MEI Elementary"</f>
        <v>MEI Elementary</v>
      </c>
    </row>
    <row r="90" spans="1:5" ht="12.75">
      <c r="A90">
        <v>89</v>
      </c>
      <c r="B90" s="4">
        <v>0.008666666666666668</v>
      </c>
      <c r="C90" t="str">
        <f>"Isla"</f>
        <v>Isla</v>
      </c>
      <c r="D90" t="str">
        <f>"Kircher"</f>
        <v>Kircher</v>
      </c>
      <c r="E90" t="str">
        <f>"Abbotsford Christian School"</f>
        <v>Abbotsford Christian School</v>
      </c>
    </row>
    <row r="91" spans="1:5" ht="12.75">
      <c r="A91">
        <v>90</v>
      </c>
      <c r="B91" s="4">
        <v>0.008677083333333334</v>
      </c>
      <c r="C91" t="str">
        <f>"Avery"</f>
        <v>Avery</v>
      </c>
      <c r="D91" t="str">
        <f>"Mulder"</f>
        <v>Mulder</v>
      </c>
      <c r="E91" t="str">
        <f>"Abbotsford Christian School"</f>
        <v>Abbotsford Christian School</v>
      </c>
    </row>
    <row r="92" spans="1:5" ht="12.75">
      <c r="A92">
        <v>91</v>
      </c>
      <c r="B92" s="4">
        <v>0.008711805555555556</v>
      </c>
      <c r="C92" t="str">
        <f>"Kaari"</f>
        <v>Kaari</v>
      </c>
      <c r="D92" t="str">
        <f>"Haarstad"</f>
        <v>Haarstad</v>
      </c>
      <c r="E92" t="str">
        <f>"MEI Elementary"</f>
        <v>MEI Elementary</v>
      </c>
    </row>
    <row r="93" spans="1:5" ht="12.75">
      <c r="A93">
        <v>92</v>
      </c>
      <c r="B93" s="4">
        <v>0.00884375</v>
      </c>
      <c r="C93" t="str">
        <f>"Simran"</f>
        <v>Simran</v>
      </c>
      <c r="D93" t="str">
        <f>"Warring"</f>
        <v>Warring</v>
      </c>
      <c r="E93" t="str">
        <f>"King Traditional Elementary School"</f>
        <v>King Traditional Elementary School</v>
      </c>
    </row>
    <row r="94" spans="1:5" ht="12.75">
      <c r="A94">
        <v>93</v>
      </c>
      <c r="B94" s="4">
        <v>0.009002314814814815</v>
      </c>
      <c r="C94" t="str">
        <f>"Natalia"</f>
        <v>Natalia</v>
      </c>
      <c r="D94" t="str">
        <f>"Block"</f>
        <v>Block</v>
      </c>
      <c r="E94" t="str">
        <f>"Bondar Elementary"</f>
        <v>Bondar Elementary</v>
      </c>
    </row>
    <row r="95" spans="1:5" ht="12.75">
      <c r="A95">
        <v>94</v>
      </c>
      <c r="B95" s="4">
        <v>0.009005787037037038</v>
      </c>
      <c r="C95" t="str">
        <f>"Selena"</f>
        <v>Selena</v>
      </c>
      <c r="D95" t="str">
        <f>"Tang"</f>
        <v>Tang</v>
      </c>
      <c r="E95" t="str">
        <f>"Bondar Elementary"</f>
        <v>Bondar Elementary</v>
      </c>
    </row>
    <row r="96" spans="1:5" ht="12.75">
      <c r="A96">
        <v>95</v>
      </c>
      <c r="B96" s="4">
        <v>0.009027777777777779</v>
      </c>
      <c r="C96" t="str">
        <f>"Ashna"</f>
        <v>Ashna</v>
      </c>
      <c r="D96" t="str">
        <f>"Bamara"</f>
        <v>Bamara</v>
      </c>
      <c r="E96" t="str">
        <f>"King Traditional Elementary School"</f>
        <v>King Traditional Elementary School</v>
      </c>
    </row>
    <row r="97" spans="1:5" ht="12.75">
      <c r="A97">
        <v>96</v>
      </c>
      <c r="B97" s="4">
        <v>0.009105324074074073</v>
      </c>
      <c r="C97" t="str">
        <f>"Samriddhi"</f>
        <v>Samriddhi</v>
      </c>
      <c r="D97" t="str">
        <f>"Khosla"</f>
        <v>Khosla</v>
      </c>
      <c r="E97" t="str">
        <f>"Dormick Park Elementary"</f>
        <v>Dormick Park Elementary</v>
      </c>
    </row>
    <row r="98" spans="1:5" ht="12.75">
      <c r="A98">
        <v>97</v>
      </c>
      <c r="B98" s="4">
        <v>0.01122337962962963</v>
      </c>
      <c r="C98" t="str">
        <f>"Lola"</f>
        <v>Lola</v>
      </c>
      <c r="D98" t="str">
        <f>"Susec"</f>
        <v>Susec</v>
      </c>
      <c r="E98" t="str">
        <f>"Clearbrook Elementary"</f>
        <v>Clearbrook Elementary</v>
      </c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spans="2:5" ht="12.75">
      <c r="B130" s="4"/>
      <c r="C130" s="2"/>
      <c r="D130" s="2"/>
      <c r="E130" s="2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5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bestFit="1" customWidth="1"/>
    <col min="2" max="2" width="7.25390625" style="0" bestFit="1" customWidth="1"/>
    <col min="3" max="3" width="11.00390625" style="0" bestFit="1" customWidth="1"/>
    <col min="4" max="4" width="14.25390625" style="0" bestFit="1" customWidth="1"/>
    <col min="5" max="5" width="31.875" style="0" bestFit="1" customWidth="1"/>
    <col min="6" max="6" width="10.625" style="0" bestFit="1" customWidth="1"/>
  </cols>
  <sheetData>
    <row r="1" spans="1:5" ht="12.75">
      <c r="A1" t="s">
        <v>4</v>
      </c>
      <c r="B1" t="s">
        <v>3</v>
      </c>
      <c r="C1" t="s">
        <v>0</v>
      </c>
      <c r="D1" t="s">
        <v>1</v>
      </c>
      <c r="E1" t="s">
        <v>2</v>
      </c>
    </row>
    <row r="2" spans="1:5" ht="12.75">
      <c r="A2" s="1">
        <v>1</v>
      </c>
      <c r="B2" s="5">
        <v>0.003907407407407407</v>
      </c>
      <c r="C2" t="s">
        <v>30</v>
      </c>
      <c r="D2" t="s">
        <v>63</v>
      </c>
      <c r="E2" t="s">
        <v>7</v>
      </c>
    </row>
    <row r="3" spans="1:5" ht="12.75">
      <c r="A3" s="1">
        <v>2</v>
      </c>
      <c r="B3" s="5">
        <v>0.004092592592592593</v>
      </c>
      <c r="C3" t="str">
        <f>"Mac"</f>
        <v>Mac</v>
      </c>
      <c r="D3" t="str">
        <f>"Smith"</f>
        <v>Smith</v>
      </c>
      <c r="E3" t="str">
        <f>"Clayburn Middle School"</f>
        <v>Clayburn Middle School</v>
      </c>
    </row>
    <row r="4" spans="1:5" ht="12.75">
      <c r="A4" s="1">
        <v>3</v>
      </c>
      <c r="B4" s="5">
        <v>0.004153935185185185</v>
      </c>
      <c r="C4" t="str">
        <f>"Sam"</f>
        <v>Sam</v>
      </c>
      <c r="D4" t="str">
        <f>"Brandsma"</f>
        <v>Brandsma</v>
      </c>
      <c r="E4" t="str">
        <f>"Mei Middle School"</f>
        <v>Mei Middle School</v>
      </c>
    </row>
    <row r="5" spans="1:5" ht="12.75">
      <c r="A5" s="1">
        <v>4</v>
      </c>
      <c r="B5" s="5">
        <v>0.004171296296296296</v>
      </c>
      <c r="C5" t="s">
        <v>23</v>
      </c>
      <c r="D5" t="s">
        <v>24</v>
      </c>
      <c r="E5" t="s">
        <v>7</v>
      </c>
    </row>
    <row r="6" spans="1:5" ht="12.75">
      <c r="A6" s="1">
        <v>5</v>
      </c>
      <c r="B6" s="4">
        <v>0.004337962962962963</v>
      </c>
      <c r="C6" t="s">
        <v>51</v>
      </c>
      <c r="D6" t="s">
        <v>53</v>
      </c>
      <c r="E6" t="s">
        <v>7</v>
      </c>
    </row>
    <row r="7" spans="1:5" ht="12.75">
      <c r="A7" s="1">
        <v>6</v>
      </c>
      <c r="B7" s="4">
        <v>0.004413194444444444</v>
      </c>
      <c r="C7" t="str">
        <f>"Tyson"</f>
        <v>Tyson</v>
      </c>
      <c r="D7" t="str">
        <f>"Dyck"</f>
        <v>Dyck</v>
      </c>
      <c r="E7" t="str">
        <f>"Mei Middle School"</f>
        <v>Mei Middle School</v>
      </c>
    </row>
    <row r="8" spans="1:5" ht="12.75">
      <c r="A8" s="1">
        <v>7</v>
      </c>
      <c r="B8" s="4">
        <v>0.004520833333333333</v>
      </c>
      <c r="C8" t="str">
        <f>"Bikram"</f>
        <v>Bikram</v>
      </c>
      <c r="D8" t="str">
        <f>"Sanghera"</f>
        <v>Sanghera</v>
      </c>
      <c r="E8" t="str">
        <f>"Abbotsford Traditional Middle School"</f>
        <v>Abbotsford Traditional Middle School</v>
      </c>
    </row>
    <row r="9" spans="1:5" ht="12.75">
      <c r="A9" s="1">
        <v>8</v>
      </c>
      <c r="B9" s="4">
        <v>0.0046076388888888885</v>
      </c>
      <c r="C9" t="s">
        <v>57</v>
      </c>
      <c r="D9" t="s">
        <v>58</v>
      </c>
      <c r="E9" t="s">
        <v>7</v>
      </c>
    </row>
    <row r="10" spans="1:5" ht="12.75">
      <c r="A10" s="1">
        <v>9</v>
      </c>
      <c r="B10" s="4">
        <v>0.004622685185185185</v>
      </c>
      <c r="C10" t="str">
        <f>"Sohail"</f>
        <v>Sohail</v>
      </c>
      <c r="D10" t="str">
        <f>"Loomba"</f>
        <v>Loomba</v>
      </c>
      <c r="E10" t="str">
        <f>"Mei Middle School"</f>
        <v>Mei Middle School</v>
      </c>
    </row>
    <row r="11" spans="1:5" ht="12.75">
      <c r="A11" s="1">
        <v>10</v>
      </c>
      <c r="B11" s="4">
        <v>0.0047083333333333335</v>
      </c>
      <c r="C11" t="str">
        <f>"Bradley"</f>
        <v>Bradley</v>
      </c>
      <c r="D11" t="str">
        <f>"Prachnau"</f>
        <v>Prachnau</v>
      </c>
      <c r="E11" t="str">
        <f>"Chief Dan George Middle"</f>
        <v>Chief Dan George Middle</v>
      </c>
    </row>
    <row r="12" spans="1:5" ht="16.5">
      <c r="A12" s="1">
        <v>11</v>
      </c>
      <c r="B12" s="4">
        <v>0.0047245370370370375</v>
      </c>
      <c r="C12" s="10" t="s">
        <v>208</v>
      </c>
      <c r="D12" s="10" t="s">
        <v>209</v>
      </c>
      <c r="E12" s="10" t="s">
        <v>124</v>
      </c>
    </row>
    <row r="13" spans="1:5" ht="12.75">
      <c r="A13" s="1">
        <v>12</v>
      </c>
      <c r="B13" s="4">
        <v>0.004728009259259259</v>
      </c>
      <c r="C13" t="str">
        <f>"Gurkaran"</f>
        <v>Gurkaran</v>
      </c>
      <c r="D13" t="str">
        <f>"Bahga"</f>
        <v>Bahga</v>
      </c>
      <c r="E13" t="str">
        <f>"Colleen &amp; Gordie Howe Middle School"</f>
        <v>Colleen &amp; Gordie Howe Middle School</v>
      </c>
    </row>
    <row r="14" spans="1:5" ht="12.75">
      <c r="A14" s="1">
        <v>13</v>
      </c>
      <c r="B14" s="4">
        <v>0.005877314814814814</v>
      </c>
      <c r="C14" t="str">
        <f>"Abhay"</f>
        <v>Abhay</v>
      </c>
      <c r="D14" t="str">
        <f>"Kahlon"</f>
        <v>Kahlon</v>
      </c>
      <c r="E14" t="str">
        <f>"Mei Middle School"</f>
        <v>Mei Middle School</v>
      </c>
    </row>
    <row r="15" spans="1:5" ht="12.75">
      <c r="A15" s="1">
        <v>14</v>
      </c>
      <c r="B15" s="4">
        <v>0.006047453703703704</v>
      </c>
      <c r="C15" t="str">
        <f>"Sameer"</f>
        <v>Sameer</v>
      </c>
      <c r="D15" t="str">
        <f>"Aujhua"</f>
        <v>Aujhua</v>
      </c>
      <c r="E15" t="str">
        <f>"Colleen &amp; Gordie Howe Middle School"</f>
        <v>Colleen &amp; Gordie Howe Middle School</v>
      </c>
    </row>
    <row r="16" spans="1:5" ht="12.75">
      <c r="A16" s="1">
        <v>15</v>
      </c>
      <c r="B16" s="4">
        <v>0.006091435185185185</v>
      </c>
      <c r="C16" t="str">
        <f>"Zac"</f>
        <v>Zac</v>
      </c>
      <c r="D16" t="str">
        <f>"Hobbs"</f>
        <v>Hobbs</v>
      </c>
      <c r="E16" t="str">
        <f>"Chief Dan George Middle"</f>
        <v>Chief Dan George Middle</v>
      </c>
    </row>
    <row r="17" spans="1:5" ht="12.75">
      <c r="A17" s="1">
        <v>16</v>
      </c>
      <c r="B17" s="4">
        <v>0.006292824074074075</v>
      </c>
      <c r="C17" t="str">
        <f>"Navi"</f>
        <v>Navi</v>
      </c>
      <c r="D17" t="str">
        <f>"Aulakh"</f>
        <v>Aulakh</v>
      </c>
      <c r="E17" t="str">
        <f>"Colleen &amp; Gordie Howe Middle School"</f>
        <v>Colleen &amp; Gordie Howe Middle School</v>
      </c>
    </row>
    <row r="18" spans="1:5" ht="12.75">
      <c r="A18" s="1">
        <v>17</v>
      </c>
      <c r="B18" s="4">
        <v>0.006450231481481481</v>
      </c>
      <c r="C18" t="str">
        <f>"Harshdeep"</f>
        <v>Harshdeep</v>
      </c>
      <c r="D18" t="str">
        <f>"Gill"</f>
        <v>Gill</v>
      </c>
      <c r="E18" t="str">
        <f>"Colleen &amp; Gordie Howe Middle School"</f>
        <v>Colleen &amp; Gordie Howe Middle School</v>
      </c>
    </row>
    <row r="19" spans="1:5" ht="12.75">
      <c r="A19" s="1">
        <v>18</v>
      </c>
      <c r="B19" s="4">
        <v>0.0065925925925925935</v>
      </c>
      <c r="C19" t="str">
        <f>"Gurtaj"</f>
        <v>Gurtaj</v>
      </c>
      <c r="D19" t="str">
        <f>"Aulakh"</f>
        <v>Aulakh</v>
      </c>
      <c r="E19" t="str">
        <f>"Mei Middle School"</f>
        <v>Mei Middle School</v>
      </c>
    </row>
    <row r="20" spans="1:5" ht="12.75">
      <c r="A20" s="1">
        <v>19</v>
      </c>
      <c r="B20" s="4">
        <v>0.004865740740740741</v>
      </c>
      <c r="C20" t="str">
        <f>"Caleb"</f>
        <v>Caleb</v>
      </c>
      <c r="D20" t="str">
        <f>"Kampen"</f>
        <v>Kampen</v>
      </c>
      <c r="E20" t="str">
        <f>"Mei Middle School"</f>
        <v>Mei Middle School</v>
      </c>
    </row>
    <row r="21" spans="1:5" ht="12.75">
      <c r="A21" s="1">
        <v>20</v>
      </c>
      <c r="B21" s="4">
        <v>0.006599537037037037</v>
      </c>
      <c r="C21" s="2" t="s">
        <v>112</v>
      </c>
      <c r="D21" s="2" t="s">
        <v>149</v>
      </c>
      <c r="E21" s="2" t="s">
        <v>148</v>
      </c>
    </row>
    <row r="22" spans="1:5" ht="12.75">
      <c r="A22" s="1">
        <v>21</v>
      </c>
      <c r="B22" s="4">
        <v>0.007120370370370371</v>
      </c>
      <c r="C22" t="str">
        <f>"Griffin"</f>
        <v>Griffin</v>
      </c>
      <c r="D22" t="str">
        <f>"Phillips"</f>
        <v>Phillips</v>
      </c>
      <c r="E22" t="str">
        <f>"Chief Dan George Middle"</f>
        <v>Chief Dan George Middle</v>
      </c>
    </row>
    <row r="23" spans="1:5" ht="12.75">
      <c r="A23" s="1">
        <v>22</v>
      </c>
      <c r="B23" s="4">
        <v>0.007693287037037037</v>
      </c>
      <c r="C23" t="str">
        <f>"Jasraj"</f>
        <v>Jasraj</v>
      </c>
      <c r="D23" t="str">
        <f>"Bhath"</f>
        <v>Bhath</v>
      </c>
      <c r="E23" t="str">
        <f>"Colleen &amp; Gordie Howe Middle School"</f>
        <v>Colleen &amp; Gordie Howe Middle School</v>
      </c>
    </row>
    <row r="24" spans="1:5" ht="12.75">
      <c r="A24" s="1">
        <v>23</v>
      </c>
      <c r="B24" s="4">
        <v>0.00769675925925926</v>
      </c>
      <c r="C24" t="str">
        <f>"Harneet"</f>
        <v>Harneet</v>
      </c>
      <c r="D24" t="str">
        <f>"Phangura"</f>
        <v>Phangura</v>
      </c>
      <c r="E24" t="str">
        <f>"Colleen &amp; Gordie Howe Middle School"</f>
        <v>Colleen &amp; Gordie Howe Middle School</v>
      </c>
    </row>
    <row r="25" spans="1:5" ht="12.75">
      <c r="A25" s="1">
        <v>24</v>
      </c>
      <c r="B25" s="4">
        <v>0.0049178240740740745</v>
      </c>
      <c r="C25" t="str">
        <f>"Harshdeep"</f>
        <v>Harshdeep</v>
      </c>
      <c r="D25" t="str">
        <f>"Gill"</f>
        <v>Gill</v>
      </c>
      <c r="E25" t="str">
        <f>"Colleen &amp; Gordie Howe Middle School"</f>
        <v>Colleen &amp; Gordie Howe Middle School</v>
      </c>
    </row>
    <row r="26" spans="1:5" ht="12.75">
      <c r="A26" s="1">
        <v>25</v>
      </c>
      <c r="B26" s="8">
        <v>0.29791666666666666</v>
      </c>
      <c r="C26" t="str">
        <f>"Brendon"</f>
        <v>Brendon</v>
      </c>
      <c r="D26" t="str">
        <f>"Vance"</f>
        <v>Vance</v>
      </c>
      <c r="E26" t="str">
        <f>"Abbotsford Traditional Middle School"</f>
        <v>Abbotsford Traditional Middle School</v>
      </c>
    </row>
    <row r="27" spans="1:5" ht="12.75">
      <c r="A27" s="1">
        <v>26</v>
      </c>
      <c r="B27" s="8">
        <v>0.30416666666666664</v>
      </c>
      <c r="C27" t="str">
        <f>"Navi"</f>
        <v>Navi</v>
      </c>
      <c r="D27" t="str">
        <f>"Aulakh"</f>
        <v>Aulakh</v>
      </c>
      <c r="E27" t="str">
        <f>"Colleen &amp; Gordie Howe Middle School"</f>
        <v>Colleen &amp; Gordie Howe Middle School</v>
      </c>
    </row>
    <row r="28" spans="1:5" ht="12.75">
      <c r="A28" s="1">
        <v>27</v>
      </c>
      <c r="B28" s="4">
        <v>0.005082175925925926</v>
      </c>
      <c r="C28" t="str">
        <f>"Anmol"</f>
        <v>Anmol</v>
      </c>
      <c r="D28" t="str">
        <f>"Brar"</f>
        <v>Brar</v>
      </c>
      <c r="E28" t="str">
        <f>"Colleen &amp; Gordie Howe Middle School"</f>
        <v>Colleen &amp; Gordie Howe Middle School</v>
      </c>
    </row>
    <row r="29" spans="1:5" ht="12.75">
      <c r="A29" s="1">
        <v>28</v>
      </c>
      <c r="B29" s="4">
        <v>0.005216435185185185</v>
      </c>
      <c r="C29" t="str">
        <f>"Connor"</f>
        <v>Connor</v>
      </c>
      <c r="D29" t="str">
        <f>"McAllister"</f>
        <v>McAllister</v>
      </c>
      <c r="E29" t="str">
        <f>"Clayburn Middle School"</f>
        <v>Clayburn Middle School</v>
      </c>
    </row>
    <row r="30" spans="1:5" ht="12.75">
      <c r="A30" s="1">
        <v>29</v>
      </c>
      <c r="B30" s="4">
        <v>0.005230324074074074</v>
      </c>
      <c r="C30" t="str">
        <f>"Kurt"</f>
        <v>Kurt</v>
      </c>
      <c r="D30" t="str">
        <f>"Gecalao"</f>
        <v>Gecalao</v>
      </c>
      <c r="E30" t="str">
        <f>"Colleen &amp; Gordie Howe Middle School"</f>
        <v>Colleen &amp; Gordie Howe Middle School</v>
      </c>
    </row>
    <row r="31" spans="1:5" ht="12.75">
      <c r="A31" s="1">
        <v>30</v>
      </c>
      <c r="B31" s="4">
        <v>0.005295138888888888</v>
      </c>
      <c r="C31" t="s">
        <v>59</v>
      </c>
      <c r="D31" t="s">
        <v>60</v>
      </c>
      <c r="E31" t="s">
        <v>7</v>
      </c>
    </row>
    <row r="32" spans="1:5" ht="12.75">
      <c r="A32" s="1">
        <v>31</v>
      </c>
      <c r="B32" s="4">
        <v>0.00533449074074074</v>
      </c>
      <c r="C32" s="2" t="s">
        <v>180</v>
      </c>
      <c r="D32" s="2" t="s">
        <v>181</v>
      </c>
      <c r="E32" s="2" t="s">
        <v>148</v>
      </c>
    </row>
    <row r="33" spans="1:5" ht="12.75">
      <c r="A33" s="1">
        <v>32</v>
      </c>
      <c r="B33" s="4">
        <v>0.005353009259259259</v>
      </c>
      <c r="C33" t="str">
        <f>"Jaylen"</f>
        <v>Jaylen</v>
      </c>
      <c r="D33" t="str">
        <f>"Lee"</f>
        <v>Lee</v>
      </c>
      <c r="E33" t="str">
        <f>"Mei Middle School"</f>
        <v>Mei Middle School</v>
      </c>
    </row>
    <row r="34" spans="1:5" ht="12.75">
      <c r="A34" s="1">
        <v>33</v>
      </c>
      <c r="B34" s="4">
        <v>0.005466435185185185</v>
      </c>
      <c r="C34" t="str">
        <f>"Raffy"</f>
        <v>Raffy</v>
      </c>
      <c r="D34" t="str">
        <f>"Guirguis"</f>
        <v>Guirguis</v>
      </c>
      <c r="E34" t="str">
        <f>"Mei Middle School"</f>
        <v>Mei Middle School</v>
      </c>
    </row>
    <row r="35" spans="1:5" ht="12.75">
      <c r="A35" s="1">
        <v>34</v>
      </c>
      <c r="B35" s="4">
        <v>0.0054988425925925925</v>
      </c>
      <c r="C35" t="str">
        <f>"Joel"</f>
        <v>Joel</v>
      </c>
      <c r="D35" t="str">
        <f>"Piercy"</f>
        <v>Piercy</v>
      </c>
      <c r="E35" t="str">
        <f>"Clayburn Middle School"</f>
        <v>Clayburn Middle School</v>
      </c>
    </row>
    <row r="36" spans="1:5" ht="12.75">
      <c r="A36" s="1">
        <v>35</v>
      </c>
      <c r="B36" s="4">
        <v>0.005537037037037037</v>
      </c>
      <c r="C36" t="str">
        <f>"Sameer"</f>
        <v>Sameer</v>
      </c>
      <c r="D36" t="str">
        <f>"Aujhua"</f>
        <v>Aujhua</v>
      </c>
      <c r="E36" t="str">
        <f>"Colleen &amp; Gordie Howe Middle School"</f>
        <v>Colleen &amp; Gordie Howe Middle School</v>
      </c>
    </row>
    <row r="37" spans="1:5" ht="12.75">
      <c r="A37" s="1">
        <v>36</v>
      </c>
      <c r="B37" s="4">
        <v>0.0059629629629629624</v>
      </c>
      <c r="C37" t="str">
        <f>"Zac"</f>
        <v>Zac</v>
      </c>
      <c r="D37" t="str">
        <f>"Hobbs"</f>
        <v>Hobbs</v>
      </c>
      <c r="E37" t="str">
        <f>"Chief Dan George Middle"</f>
        <v>Chief Dan George Middle</v>
      </c>
    </row>
    <row r="38" spans="1:5" ht="12.75">
      <c r="A38" s="1">
        <v>37</v>
      </c>
      <c r="B38" s="4">
        <v>0.005966435185185186</v>
      </c>
      <c r="C38" t="str">
        <f>"Griffin"</f>
        <v>Griffin</v>
      </c>
      <c r="D38" t="str">
        <f>"Phillips"</f>
        <v>Phillips</v>
      </c>
      <c r="E38" t="str">
        <f>"Chief Dan George Middle"</f>
        <v>Chief Dan George Middle</v>
      </c>
    </row>
    <row r="39" spans="1:6" ht="12.75">
      <c r="A39" s="1">
        <v>38</v>
      </c>
      <c r="B39" s="4">
        <v>0.006009259259259259</v>
      </c>
      <c r="C39" t="str">
        <f>"Fox"</f>
        <v>Fox</v>
      </c>
      <c r="D39" t="str">
        <f>"Clifford"</f>
        <v>Clifford</v>
      </c>
      <c r="E39" t="str">
        <f>"Cornerstone Christian School"</f>
        <v>Cornerstone Christian School</v>
      </c>
      <c r="F39" s="2"/>
    </row>
    <row r="40" spans="1:5" ht="12.75">
      <c r="A40" s="1">
        <v>39</v>
      </c>
      <c r="B40" s="4">
        <v>0.0061655092592592595</v>
      </c>
      <c r="C40" t="str">
        <f>"Gurtaj"</f>
        <v>Gurtaj</v>
      </c>
      <c r="D40" t="str">
        <f>"Aulakh"</f>
        <v>Aulakh</v>
      </c>
      <c r="E40" t="str">
        <f>"Mei Middle School"</f>
        <v>Mei Middle School</v>
      </c>
    </row>
    <row r="41" spans="1:5" ht="12.75">
      <c r="A41" s="1">
        <v>40</v>
      </c>
      <c r="B41" s="4">
        <v>1030.8</v>
      </c>
      <c r="C41" s="2" t="s">
        <v>112</v>
      </c>
      <c r="D41" s="2" t="s">
        <v>149</v>
      </c>
      <c r="E41" s="2" t="s">
        <v>148</v>
      </c>
    </row>
    <row r="42" spans="1:5" ht="12.75">
      <c r="A42" s="1">
        <v>41</v>
      </c>
      <c r="B42" s="4">
        <v>0.007318287037037037</v>
      </c>
      <c r="C42" t="str">
        <f>"Harneet"</f>
        <v>Harneet</v>
      </c>
      <c r="D42" t="str">
        <f>"Phangura"</f>
        <v>Phangura</v>
      </c>
      <c r="E42" t="str">
        <f>"Colleen &amp; Gordie Howe Middle School"</f>
        <v>Colleen &amp; Gordie Howe Middle School</v>
      </c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bestFit="1" customWidth="1"/>
    <col min="2" max="3" width="8.375" style="14" hidden="1" customWidth="1"/>
    <col min="4" max="4" width="9.00390625" style="14" customWidth="1"/>
    <col min="5" max="5" width="11.00390625" style="0" bestFit="1" customWidth="1"/>
    <col min="6" max="6" width="11.25390625" style="0" bestFit="1" customWidth="1"/>
    <col min="7" max="7" width="34.50390625" style="0" bestFit="1" customWidth="1"/>
  </cols>
  <sheetData>
    <row r="1" spans="1:7" ht="12.75">
      <c r="A1" s="1" t="s">
        <v>4</v>
      </c>
      <c r="B1" s="13" t="s">
        <v>3</v>
      </c>
      <c r="C1" s="13"/>
      <c r="D1" s="13"/>
      <c r="E1" t="s">
        <v>0</v>
      </c>
      <c r="F1" t="s">
        <v>1</v>
      </c>
      <c r="G1" t="s">
        <v>2</v>
      </c>
    </row>
    <row r="2" spans="1:7" ht="12.75">
      <c r="A2">
        <v>1</v>
      </c>
      <c r="B2" s="14">
        <v>0.004664351851851852</v>
      </c>
      <c r="C2" s="14">
        <v>8.101851851851852E-05</v>
      </c>
      <c r="D2" s="14">
        <f>B2+C2</f>
        <v>0.00474537037037037</v>
      </c>
      <c r="E2" t="str">
        <f>"Niko"</f>
        <v>Niko</v>
      </c>
      <c r="F2" t="str">
        <f>"Binnendyk"</f>
        <v>Binnendyk</v>
      </c>
      <c r="G2" t="str">
        <f>"John Calvin School"</f>
        <v>John Calvin School</v>
      </c>
    </row>
    <row r="3" spans="1:7" ht="12.75">
      <c r="A3">
        <v>2</v>
      </c>
      <c r="B3" s="14">
        <v>0.0047152777777777774</v>
      </c>
      <c r="C3" s="14">
        <v>8.101851851851852E-05</v>
      </c>
      <c r="D3" s="14">
        <f aca="true" t="shared" si="0" ref="D3:D66">B3+C3</f>
        <v>0.004796296296296296</v>
      </c>
      <c r="E3" t="str">
        <f>"Noah"</f>
        <v>Noah</v>
      </c>
      <c r="F3" t="str">
        <f>"Nickel"</f>
        <v>Nickel</v>
      </c>
      <c r="G3" t="str">
        <f>"Abbotsford Christian School"</f>
        <v>Abbotsford Christian School</v>
      </c>
    </row>
    <row r="4" spans="1:7" ht="12.75">
      <c r="A4">
        <v>3</v>
      </c>
      <c r="B4" s="14">
        <v>0.004857638888888889</v>
      </c>
      <c r="C4" s="14">
        <v>8.101851851851852E-05</v>
      </c>
      <c r="D4" s="14">
        <f t="shared" si="0"/>
        <v>0.004938657407407407</v>
      </c>
      <c r="E4" t="str">
        <f>"Jaiden"</f>
        <v>Jaiden</v>
      </c>
      <c r="F4" t="str">
        <f>"Grams"</f>
        <v>Grams</v>
      </c>
      <c r="G4" t="str">
        <f>"King Traditional Elementary School"</f>
        <v>King Traditional Elementary School</v>
      </c>
    </row>
    <row r="5" spans="1:7" ht="12.75">
      <c r="A5">
        <v>4</v>
      </c>
      <c r="B5" s="14">
        <v>0.004878472222222222</v>
      </c>
      <c r="C5" s="14">
        <v>8.10185185185185E-05</v>
      </c>
      <c r="D5" s="14">
        <f t="shared" si="0"/>
        <v>0.004959490740740741</v>
      </c>
      <c r="E5" t="str">
        <f>"Lucas"</f>
        <v>Lucas</v>
      </c>
      <c r="F5" t="str">
        <f>"Brake"</f>
        <v>Brake</v>
      </c>
      <c r="G5" t="str">
        <f>"King Traditional Elementary School"</f>
        <v>King Traditional Elementary School</v>
      </c>
    </row>
    <row r="6" spans="1:7" ht="12.75">
      <c r="A6">
        <v>5</v>
      </c>
      <c r="B6" s="14">
        <v>0.004883101851851851</v>
      </c>
      <c r="C6" s="14">
        <v>8.10185185185185E-05</v>
      </c>
      <c r="D6" s="14">
        <f t="shared" si="0"/>
        <v>0.00496412037037037</v>
      </c>
      <c r="E6" t="str">
        <f>"Isaac"</f>
        <v>Isaac</v>
      </c>
      <c r="F6" t="str">
        <f>"Hildebrandt"</f>
        <v>Hildebrandt</v>
      </c>
      <c r="G6" t="str">
        <f>"King Traditional Elementary School"</f>
        <v>King Traditional Elementary School</v>
      </c>
    </row>
    <row r="7" spans="1:7" ht="12.75">
      <c r="A7">
        <v>6</v>
      </c>
      <c r="B7" s="14">
        <v>0.004887731481481482</v>
      </c>
      <c r="C7" s="14">
        <v>8.10185185185185E-05</v>
      </c>
      <c r="D7" s="14">
        <f t="shared" si="0"/>
        <v>0.00496875</v>
      </c>
      <c r="E7" t="str">
        <f>"Keegan"</f>
        <v>Keegan</v>
      </c>
      <c r="F7" t="str">
        <f>"Strachan"</f>
        <v>Strachan</v>
      </c>
      <c r="G7" t="str">
        <f>"Auguston Traditional Elementary School"</f>
        <v>Auguston Traditional Elementary School</v>
      </c>
    </row>
    <row r="8" spans="1:7" ht="12.75">
      <c r="A8">
        <v>7</v>
      </c>
      <c r="B8" s="14">
        <v>0.004891203703703704</v>
      </c>
      <c r="C8" s="14">
        <v>8.10185185185185E-05</v>
      </c>
      <c r="D8" s="14">
        <f t="shared" si="0"/>
        <v>0.0049722222222222225</v>
      </c>
      <c r="E8" t="str">
        <f>"Nathanial"</f>
        <v>Nathanial</v>
      </c>
      <c r="F8" t="str">
        <f>"Esmail"</f>
        <v>Esmail</v>
      </c>
      <c r="G8" t="str">
        <f>"MEI Elementary"</f>
        <v>MEI Elementary</v>
      </c>
    </row>
    <row r="9" spans="1:7" ht="12.75">
      <c r="A9">
        <v>8</v>
      </c>
      <c r="B9" s="14">
        <v>0.004920138888888889</v>
      </c>
      <c r="C9" s="14">
        <v>8.10185185185185E-05</v>
      </c>
      <c r="D9" s="14">
        <f t="shared" si="0"/>
        <v>0.005001157407407407</v>
      </c>
      <c r="E9" t="str">
        <f>"Kevin"</f>
        <v>Kevin</v>
      </c>
      <c r="F9" t="str">
        <f>"McLean"</f>
        <v>McLean</v>
      </c>
      <c r="G9" t="str">
        <f>"Cornerstone Christian School"</f>
        <v>Cornerstone Christian School</v>
      </c>
    </row>
    <row r="10" spans="1:7" ht="12.75">
      <c r="A10">
        <v>9</v>
      </c>
      <c r="B10" s="14">
        <v>0.004929398148148149</v>
      </c>
      <c r="C10" s="14">
        <v>8.10185185185185E-05</v>
      </c>
      <c r="D10" s="14">
        <f t="shared" si="0"/>
        <v>0.005010416666666667</v>
      </c>
      <c r="E10" t="str">
        <f>"Max"</f>
        <v>Max</v>
      </c>
      <c r="F10" t="str">
        <f>"Hardy"</f>
        <v>Hardy</v>
      </c>
      <c r="G10" t="str">
        <f>"MEI Elementary"</f>
        <v>MEI Elementary</v>
      </c>
    </row>
    <row r="11" spans="1:7" ht="12.75">
      <c r="A11">
        <v>10</v>
      </c>
      <c r="B11" s="14">
        <v>0.004946759259259259</v>
      </c>
      <c r="C11" s="14">
        <v>8.10185185185185E-05</v>
      </c>
      <c r="D11" s="14">
        <f t="shared" si="0"/>
        <v>0.005027777777777778</v>
      </c>
      <c r="E11" t="str">
        <f>"Noah"</f>
        <v>Noah</v>
      </c>
      <c r="F11" t="str">
        <f>"Greene"</f>
        <v>Greene</v>
      </c>
      <c r="G11" t="str">
        <f>"Abbotsford Christian School"</f>
        <v>Abbotsford Christian School</v>
      </c>
    </row>
    <row r="12" spans="1:7" ht="12.75">
      <c r="A12">
        <v>11</v>
      </c>
      <c r="B12" s="14">
        <v>0.004966435185185185</v>
      </c>
      <c r="C12" s="14">
        <v>8.10185185185185E-05</v>
      </c>
      <c r="D12" s="14">
        <f t="shared" si="0"/>
        <v>0.005047453703703703</v>
      </c>
      <c r="E12" t="str">
        <f>"Landon"</f>
        <v>Landon</v>
      </c>
      <c r="F12" t="str">
        <f>"Bos"</f>
        <v>Bos</v>
      </c>
      <c r="G12" t="str">
        <f>"John Calvin School"</f>
        <v>John Calvin School</v>
      </c>
    </row>
    <row r="13" spans="1:7" ht="12.75">
      <c r="A13">
        <v>12</v>
      </c>
      <c r="B13" s="14">
        <v>0.004991898148148148</v>
      </c>
      <c r="C13" s="14">
        <v>8.10185185185185E-05</v>
      </c>
      <c r="D13" s="14">
        <f t="shared" si="0"/>
        <v>0.0050729166666666665</v>
      </c>
      <c r="E13" t="str">
        <f>"Matthew"</f>
        <v>Matthew</v>
      </c>
      <c r="F13" t="str">
        <f>"Jimenez"</f>
        <v>Jimenez</v>
      </c>
      <c r="G13" t="str">
        <f>"MEI Elementary"</f>
        <v>MEI Elementary</v>
      </c>
    </row>
    <row r="14" spans="1:8" ht="12.75">
      <c r="A14">
        <v>13</v>
      </c>
      <c r="B14" s="14">
        <v>0.005008101851851852</v>
      </c>
      <c r="C14" s="14">
        <v>8.10185185185185E-05</v>
      </c>
      <c r="D14" s="14">
        <f t="shared" si="0"/>
        <v>0.005089120370370371</v>
      </c>
      <c r="E14" s="2" t="s">
        <v>108</v>
      </c>
      <c r="F14" s="2" t="s">
        <v>109</v>
      </c>
      <c r="G14" s="2" t="s">
        <v>110</v>
      </c>
      <c r="H14" s="3"/>
    </row>
    <row r="15" spans="1:7" ht="12.75">
      <c r="A15">
        <v>14</v>
      </c>
      <c r="B15" s="14">
        <v>0.0050254629629629625</v>
      </c>
      <c r="C15" s="14">
        <v>8.10185185185185E-05</v>
      </c>
      <c r="D15" s="14">
        <f t="shared" si="0"/>
        <v>0.005106481481481481</v>
      </c>
      <c r="E15" t="str">
        <f>"Lucas"</f>
        <v>Lucas</v>
      </c>
      <c r="F15" t="str">
        <f>"Louwerse"</f>
        <v>Louwerse</v>
      </c>
      <c r="G15" t="str">
        <f>"John Calvin School"</f>
        <v>John Calvin School</v>
      </c>
    </row>
    <row r="16" spans="1:7" ht="12.75">
      <c r="A16">
        <v>15</v>
      </c>
      <c r="B16" s="14">
        <v>0.0050567129629629625</v>
      </c>
      <c r="C16" s="14">
        <v>8.10185185185185E-05</v>
      </c>
      <c r="D16" s="14">
        <f t="shared" si="0"/>
        <v>0.005137731481481481</v>
      </c>
      <c r="E16" t="str">
        <f>"Tobias"</f>
        <v>Tobias</v>
      </c>
      <c r="F16" t="str">
        <f>"Ofenbeck"</f>
        <v>Ofenbeck</v>
      </c>
      <c r="G16" t="str">
        <f>"South Poplar Traditional"</f>
        <v>South Poplar Traditional</v>
      </c>
    </row>
    <row r="17" spans="1:7" ht="12.75">
      <c r="A17">
        <v>16</v>
      </c>
      <c r="B17" s="14">
        <v>0.005087962962962963</v>
      </c>
      <c r="C17" s="14">
        <v>8.10185185185185E-05</v>
      </c>
      <c r="D17" s="14">
        <f t="shared" si="0"/>
        <v>0.005168981481481482</v>
      </c>
      <c r="E17" t="str">
        <f>"Mercer"</f>
        <v>Mercer</v>
      </c>
      <c r="F17" t="str">
        <f>"Thiessen"</f>
        <v>Thiessen</v>
      </c>
      <c r="G17" t="str">
        <f>"MEI Elementary"</f>
        <v>MEI Elementary</v>
      </c>
    </row>
    <row r="18" spans="1:7" ht="12.75">
      <c r="A18">
        <v>17</v>
      </c>
      <c r="B18" s="14">
        <v>0.005108796296296296</v>
      </c>
      <c r="C18" s="14">
        <v>8.10185185185185E-05</v>
      </c>
      <c r="D18" s="14">
        <f t="shared" si="0"/>
        <v>0.005189814814814815</v>
      </c>
      <c r="E18" t="str">
        <f>"Phoenix"</f>
        <v>Phoenix</v>
      </c>
      <c r="F18" t="str">
        <f>"Trolland"</f>
        <v>Trolland</v>
      </c>
      <c r="G18" t="str">
        <f>"Ten-Broeck Elem"</f>
        <v>Ten-Broeck Elem</v>
      </c>
    </row>
    <row r="19" spans="1:7" ht="12.75">
      <c r="A19">
        <v>18</v>
      </c>
      <c r="B19" s="14">
        <v>0.005127314814814815</v>
      </c>
      <c r="C19" s="14">
        <v>8.10185185185185E-05</v>
      </c>
      <c r="D19" s="14">
        <f t="shared" si="0"/>
        <v>0.005208333333333333</v>
      </c>
      <c r="E19" t="str">
        <f>"Judah"</f>
        <v>Judah</v>
      </c>
      <c r="F19" t="str">
        <f>"Dickson"</f>
        <v>Dickson</v>
      </c>
      <c r="G19" t="str">
        <f>"McMillan Elementary"</f>
        <v>McMillan Elementary</v>
      </c>
    </row>
    <row r="20" spans="1:7" ht="12.75">
      <c r="A20">
        <v>19</v>
      </c>
      <c r="B20" s="14">
        <v>0.005134259259259259</v>
      </c>
      <c r="C20" s="14">
        <v>8.10185185185185E-05</v>
      </c>
      <c r="D20" s="14">
        <f t="shared" si="0"/>
        <v>0.005215277777777778</v>
      </c>
      <c r="E20" t="str">
        <f>"Jaxon"</f>
        <v>Jaxon</v>
      </c>
      <c r="F20" t="str">
        <f>"Beck"</f>
        <v>Beck</v>
      </c>
      <c r="G20" t="str">
        <f>"Dormick Park Elementary"</f>
        <v>Dormick Park Elementary</v>
      </c>
    </row>
    <row r="21" spans="1:7" ht="12.75">
      <c r="A21">
        <v>20</v>
      </c>
      <c r="B21" s="14">
        <v>0.005140046296296296</v>
      </c>
      <c r="C21" s="14">
        <v>8.10185185185185E-05</v>
      </c>
      <c r="D21" s="14">
        <f t="shared" si="0"/>
        <v>0.005221064814814815</v>
      </c>
      <c r="E21" t="str">
        <f>"Roshaan"</f>
        <v>Roshaan</v>
      </c>
      <c r="F21" t="str">
        <f>"Grewal"</f>
        <v>Grewal</v>
      </c>
      <c r="G21" t="str">
        <f>"South Poplar Traditional"</f>
        <v>South Poplar Traditional</v>
      </c>
    </row>
    <row r="22" spans="1:7" ht="12.75">
      <c r="A22">
        <v>21</v>
      </c>
      <c r="B22" s="14">
        <v>0.005164351851851851</v>
      </c>
      <c r="C22" s="14">
        <v>8.10185185185185E-05</v>
      </c>
      <c r="D22" s="14">
        <f t="shared" si="0"/>
        <v>0.00524537037037037</v>
      </c>
      <c r="E22" t="str">
        <f>"Landon"</f>
        <v>Landon</v>
      </c>
      <c r="F22" t="str">
        <f>"Vandelft"</f>
        <v>Vandelft</v>
      </c>
      <c r="G22" t="str">
        <f>"John Calvin School"</f>
        <v>John Calvin School</v>
      </c>
    </row>
    <row r="23" spans="1:7" ht="12.75">
      <c r="A23">
        <v>22</v>
      </c>
      <c r="B23" s="14">
        <v>0.005178240740740741</v>
      </c>
      <c r="C23" s="14">
        <v>8.10185185185185E-05</v>
      </c>
      <c r="D23" s="14">
        <f t="shared" si="0"/>
        <v>0.0052592592592592595</v>
      </c>
      <c r="E23" t="str">
        <f>"Sahil"</f>
        <v>Sahil</v>
      </c>
      <c r="F23" t="str">
        <f>"Gill"</f>
        <v>Gill</v>
      </c>
      <c r="G23" t="str">
        <f>"King Traditional Elementary School"</f>
        <v>King Traditional Elementary School</v>
      </c>
    </row>
    <row r="24" spans="1:7" ht="12.75">
      <c r="A24">
        <v>23</v>
      </c>
      <c r="B24" s="14">
        <v>0.00518287037037037</v>
      </c>
      <c r="C24" s="14">
        <v>8.10185185185185E-05</v>
      </c>
      <c r="D24" s="14">
        <f t="shared" si="0"/>
        <v>0.005263888888888888</v>
      </c>
      <c r="E24" t="str">
        <f>"Keaton"</f>
        <v>Keaton</v>
      </c>
      <c r="F24" t="str">
        <f>"Loewen"</f>
        <v>Loewen</v>
      </c>
      <c r="G24" t="str">
        <f>"MEI Elementary"</f>
        <v>MEI Elementary</v>
      </c>
    </row>
    <row r="25" spans="1:7" ht="12.75">
      <c r="A25">
        <v>24</v>
      </c>
      <c r="B25" s="14">
        <v>0.0051875</v>
      </c>
      <c r="C25" s="14">
        <v>8.10185185185185E-05</v>
      </c>
      <c r="D25" s="14">
        <f t="shared" si="0"/>
        <v>0.005268518518518519</v>
      </c>
      <c r="E25" t="str">
        <f>"Shaun"</f>
        <v>Shaun</v>
      </c>
      <c r="F25" t="str">
        <f>"Thalen"</f>
        <v>Thalen</v>
      </c>
      <c r="G25" t="str">
        <f>"John Calvin School"</f>
        <v>John Calvin School</v>
      </c>
    </row>
    <row r="26" spans="1:7" ht="12.75">
      <c r="A26">
        <v>25</v>
      </c>
      <c r="B26" s="14">
        <v>0.005192129629629629</v>
      </c>
      <c r="C26" s="14">
        <v>8.10185185185185E-05</v>
      </c>
      <c r="D26" s="14">
        <f t="shared" si="0"/>
        <v>0.0052731481481481475</v>
      </c>
      <c r="E26" t="str">
        <f>"Alex"</f>
        <v>Alex</v>
      </c>
      <c r="F26" t="str">
        <f>"Manuel"</f>
        <v>Manuel</v>
      </c>
      <c r="G26" t="str">
        <f>"McMillan Elementary"</f>
        <v>McMillan Elementary</v>
      </c>
    </row>
    <row r="27" spans="1:7" ht="12.75">
      <c r="A27">
        <v>26</v>
      </c>
      <c r="B27" s="14">
        <v>0.005194444444444445</v>
      </c>
      <c r="C27" s="14">
        <v>8.10185185185185E-05</v>
      </c>
      <c r="D27" s="14">
        <f t="shared" si="0"/>
        <v>0.005275462962962964</v>
      </c>
      <c r="E27" t="str">
        <f>"Lance"</f>
        <v>Lance</v>
      </c>
      <c r="F27" t="str">
        <f>"Gecaloo"</f>
        <v>Gecaloo</v>
      </c>
      <c r="G27" t="str">
        <f>"Ten-Broeck Elem"</f>
        <v>Ten-Broeck Elem</v>
      </c>
    </row>
    <row r="28" spans="1:7" ht="12.75">
      <c r="A28">
        <v>27</v>
      </c>
      <c r="B28" s="14">
        <v>0.00524537037037037</v>
      </c>
      <c r="C28" s="14">
        <v>8.10185185185185E-05</v>
      </c>
      <c r="D28" s="14">
        <f t="shared" si="0"/>
        <v>0.005326388888888888</v>
      </c>
      <c r="E28" t="str">
        <f>"Peter"</f>
        <v>Peter</v>
      </c>
      <c r="F28" t="str">
        <f>"Lee"</f>
        <v>Lee</v>
      </c>
      <c r="G28" t="str">
        <f>"VALLEY CHRISTIAN SCHOOL"</f>
        <v>VALLEY CHRISTIAN SCHOOL</v>
      </c>
    </row>
    <row r="29" spans="1:7" ht="12.75">
      <c r="A29">
        <v>28</v>
      </c>
      <c r="B29" s="14">
        <v>0.00525462962962963</v>
      </c>
      <c r="C29" s="14">
        <v>8.10185185185185E-05</v>
      </c>
      <c r="D29" s="14">
        <f t="shared" si="0"/>
        <v>0.005335648148148148</v>
      </c>
      <c r="E29" t="str">
        <f>"Lincoln"</f>
        <v>Lincoln</v>
      </c>
      <c r="F29" t="str">
        <f>"Arkinstall"</f>
        <v>Arkinstall</v>
      </c>
      <c r="G29" t="str">
        <f>"VALLEY CHRISTIAN SCHOOL"</f>
        <v>VALLEY CHRISTIAN SCHOOL</v>
      </c>
    </row>
    <row r="30" spans="1:7" ht="12.75">
      <c r="A30">
        <v>29</v>
      </c>
      <c r="B30" s="14">
        <v>0.005278935185185185</v>
      </c>
      <c r="C30" s="14">
        <v>8.10185185185185E-05</v>
      </c>
      <c r="D30" s="14">
        <f t="shared" si="0"/>
        <v>0.005359953703703704</v>
      </c>
      <c r="E30" t="str">
        <f>"Oliver"</f>
        <v>Oliver</v>
      </c>
      <c r="F30" t="str">
        <f>"Teer"</f>
        <v>Teer</v>
      </c>
      <c r="G30" t="str">
        <f>"Abbotsford Christian School"</f>
        <v>Abbotsford Christian School</v>
      </c>
    </row>
    <row r="31" spans="1:7" ht="12.75">
      <c r="A31">
        <v>30</v>
      </c>
      <c r="B31" s="14">
        <v>0.005314814814814815</v>
      </c>
      <c r="C31" s="14">
        <v>8.10185185185185E-05</v>
      </c>
      <c r="D31" s="14">
        <f t="shared" si="0"/>
        <v>0.005395833333333333</v>
      </c>
      <c r="E31" t="str">
        <f>"Josh"</f>
        <v>Josh</v>
      </c>
      <c r="F31" t="str">
        <f>"Hathaway"</f>
        <v>Hathaway</v>
      </c>
      <c r="G31" t="str">
        <f>"King Traditional Elementary School"</f>
        <v>King Traditional Elementary School</v>
      </c>
    </row>
    <row r="32" spans="1:8" ht="12.75">
      <c r="A32">
        <v>31</v>
      </c>
      <c r="B32" s="14">
        <v>0.005332175925925927</v>
      </c>
      <c r="C32" s="14">
        <v>8.10185185185185E-05</v>
      </c>
      <c r="D32" s="14">
        <f t="shared" si="0"/>
        <v>0.005413194444444445</v>
      </c>
      <c r="E32" s="1" t="s">
        <v>99</v>
      </c>
      <c r="F32" s="1" t="s">
        <v>36</v>
      </c>
      <c r="G32" s="1" t="s">
        <v>96</v>
      </c>
      <c r="H32" s="1"/>
    </row>
    <row r="33" spans="1:7" ht="12.75">
      <c r="A33">
        <v>32</v>
      </c>
      <c r="B33" s="14">
        <v>0.005341435185185185</v>
      </c>
      <c r="C33" s="14">
        <v>8.10185185185185E-05</v>
      </c>
      <c r="D33" s="14">
        <f t="shared" si="0"/>
        <v>0.005422453703703704</v>
      </c>
      <c r="E33" t="str">
        <f>"Carter"</f>
        <v>Carter</v>
      </c>
      <c r="F33" t="str">
        <f>"Gelderman"</f>
        <v>Gelderman</v>
      </c>
      <c r="G33" t="str">
        <f>"Abbotsford Christian School"</f>
        <v>Abbotsford Christian School</v>
      </c>
    </row>
    <row r="34" spans="1:7" ht="12.75">
      <c r="A34">
        <v>33</v>
      </c>
      <c r="B34" s="14">
        <v>0.0053761574074074085</v>
      </c>
      <c r="C34" s="14">
        <v>8.10185185185185E-05</v>
      </c>
      <c r="D34" s="14">
        <f t="shared" si="0"/>
        <v>0.005457175925925927</v>
      </c>
      <c r="E34" t="str">
        <f>"Cole"</f>
        <v>Cole</v>
      </c>
      <c r="F34" t="str">
        <f>"Wiebe"</f>
        <v>Wiebe</v>
      </c>
      <c r="G34" t="str">
        <f>"Abbotsford Christian School"</f>
        <v>Abbotsford Christian School</v>
      </c>
    </row>
    <row r="35" spans="1:7" ht="12.75">
      <c r="A35">
        <v>34</v>
      </c>
      <c r="B35" s="14">
        <v>0.005394675925925927</v>
      </c>
      <c r="C35" s="14">
        <v>8.10185185185185E-05</v>
      </c>
      <c r="D35" s="14">
        <f t="shared" si="0"/>
        <v>0.005475694444444445</v>
      </c>
      <c r="E35" t="str">
        <f>"Brenden"</f>
        <v>Brenden</v>
      </c>
      <c r="F35" t="str">
        <f>"Gleeson"</f>
        <v>Gleeson</v>
      </c>
      <c r="G35" t="str">
        <f>"Auguston Traditional Elementary School"</f>
        <v>Auguston Traditional Elementary School</v>
      </c>
    </row>
    <row r="36" spans="1:7" ht="12.75">
      <c r="A36">
        <v>35</v>
      </c>
      <c r="B36" s="14">
        <v>0.005409722222222222</v>
      </c>
      <c r="C36" s="14">
        <v>8.10185185185185E-05</v>
      </c>
      <c r="D36" s="14">
        <f t="shared" si="0"/>
        <v>0.0054907407407407405</v>
      </c>
      <c r="E36" t="str">
        <f>"Joel"</f>
        <v>Joel</v>
      </c>
      <c r="F36" t="str">
        <f>"Varghese"</f>
        <v>Varghese</v>
      </c>
      <c r="G36" t="str">
        <f>"MEI Elementary"</f>
        <v>MEI Elementary</v>
      </c>
    </row>
    <row r="37" spans="1:7" ht="12.75">
      <c r="A37">
        <v>36</v>
      </c>
      <c r="B37" s="14">
        <v>0.005418981481481482</v>
      </c>
      <c r="C37" s="14">
        <v>8.10185185185185E-05</v>
      </c>
      <c r="D37" s="14">
        <f t="shared" si="0"/>
        <v>0.0055000000000000005</v>
      </c>
      <c r="E37" t="str">
        <f>"Jashan"</f>
        <v>Jashan</v>
      </c>
      <c r="F37" t="str">
        <f>"Basra"</f>
        <v>Basra</v>
      </c>
      <c r="G37" t="str">
        <f>"King Traditional Elementary School"</f>
        <v>King Traditional Elementary School</v>
      </c>
    </row>
    <row r="38" spans="1:7" ht="12.75">
      <c r="A38">
        <v>37</v>
      </c>
      <c r="B38" s="14">
        <v>0.005450231481481482</v>
      </c>
      <c r="C38" s="14">
        <v>8.10185185185185E-05</v>
      </c>
      <c r="D38" s="14">
        <f t="shared" si="0"/>
        <v>0.005531250000000001</v>
      </c>
      <c r="E38" t="str">
        <f>"Dallon"</f>
        <v>Dallon</v>
      </c>
      <c r="F38" t="str">
        <f>"Vandenberg"</f>
        <v>Vandenberg</v>
      </c>
      <c r="G38" t="str">
        <f>"John Calvin School"</f>
        <v>John Calvin School</v>
      </c>
    </row>
    <row r="39" spans="1:7" ht="12.75">
      <c r="A39">
        <v>38</v>
      </c>
      <c r="B39" s="14">
        <v>0.0054606481481481485</v>
      </c>
      <c r="C39" s="14">
        <v>8.10185185185185E-05</v>
      </c>
      <c r="D39" s="14">
        <f t="shared" si="0"/>
        <v>0.005541666666666667</v>
      </c>
      <c r="E39" t="str">
        <f>"Gurjot"</f>
        <v>Gurjot</v>
      </c>
      <c r="F39" t="str">
        <f>"Kang"</f>
        <v>Kang</v>
      </c>
      <c r="G39" t="str">
        <f>"King Traditional Elementary School"</f>
        <v>King Traditional Elementary School</v>
      </c>
    </row>
    <row r="40" spans="1:7" ht="12.75">
      <c r="A40">
        <v>39</v>
      </c>
      <c r="B40" s="14">
        <v>0.0054918981481481485</v>
      </c>
      <c r="C40" s="14">
        <v>8.10185185185185E-05</v>
      </c>
      <c r="D40" s="14">
        <f t="shared" si="0"/>
        <v>0.005572916666666667</v>
      </c>
      <c r="E40" t="str">
        <f>"Ethan"</f>
        <v>Ethan</v>
      </c>
      <c r="F40" t="str">
        <f>"Baart"</f>
        <v>Baart</v>
      </c>
      <c r="G40" t="str">
        <f>"Abbotsford Christian School"</f>
        <v>Abbotsford Christian School</v>
      </c>
    </row>
    <row r="41" spans="1:7" ht="12.75">
      <c r="A41">
        <v>40</v>
      </c>
      <c r="B41" s="14">
        <v>0.005531250000000001</v>
      </c>
      <c r="C41" s="14">
        <v>8.10185185185185E-05</v>
      </c>
      <c r="D41" s="14">
        <f t="shared" si="0"/>
        <v>0.005612268518518519</v>
      </c>
      <c r="E41" t="str">
        <f>"Jonnie"</f>
        <v>Jonnie</v>
      </c>
      <c r="F41" t="str">
        <f>"Traub"</f>
        <v>Traub</v>
      </c>
      <c r="G41" t="str">
        <f>"VALLEY CHRISTIAN SCHOOL"</f>
        <v>VALLEY CHRISTIAN SCHOOL</v>
      </c>
    </row>
    <row r="42" spans="1:7" ht="12.75">
      <c r="A42">
        <v>41</v>
      </c>
      <c r="B42" s="14">
        <v>0.005559027777777778</v>
      </c>
      <c r="C42" s="14">
        <v>8.10185185185185E-05</v>
      </c>
      <c r="D42" s="14">
        <f t="shared" si="0"/>
        <v>0.005640046296296297</v>
      </c>
      <c r="E42" t="str">
        <f>"Dayne"</f>
        <v>Dayne</v>
      </c>
      <c r="F42" t="str">
        <f>"Vallance"</f>
        <v>Vallance</v>
      </c>
      <c r="G42" t="str">
        <f>"Upper Sumas"</f>
        <v>Upper Sumas</v>
      </c>
    </row>
    <row r="43" spans="1:7" ht="12.75">
      <c r="A43">
        <v>42</v>
      </c>
      <c r="B43" s="14">
        <v>0.005572916666666667</v>
      </c>
      <c r="C43" s="14">
        <v>8.10185185185185E-05</v>
      </c>
      <c r="D43" s="14">
        <f t="shared" si="0"/>
        <v>0.0056539351851851855</v>
      </c>
      <c r="E43" t="str">
        <f>"Gage"</f>
        <v>Gage</v>
      </c>
      <c r="F43" t="str">
        <f>"Sewell"</f>
        <v>Sewell</v>
      </c>
      <c r="G43" t="str">
        <f>"MEI Elementary"</f>
        <v>MEI Elementary</v>
      </c>
    </row>
    <row r="44" spans="1:7" ht="12.75">
      <c r="A44">
        <v>43</v>
      </c>
      <c r="B44" s="14">
        <v>0.005587962962962964</v>
      </c>
      <c r="C44" s="14">
        <v>8.10185185185185E-05</v>
      </c>
      <c r="D44" s="14">
        <f t="shared" si="0"/>
        <v>0.005668981481481482</v>
      </c>
      <c r="E44" t="str">
        <f>"Dexter"</f>
        <v>Dexter</v>
      </c>
      <c r="F44" t="str">
        <f>"Clark"</f>
        <v>Clark</v>
      </c>
      <c r="G44" t="str">
        <f>"Auguston Traditional Elementary School"</f>
        <v>Auguston Traditional Elementary School</v>
      </c>
    </row>
    <row r="45" spans="1:7" ht="12.75">
      <c r="A45">
        <v>44</v>
      </c>
      <c r="B45" s="14">
        <v>0.005597222222222222</v>
      </c>
      <c r="C45" s="14">
        <v>8.10185185185185E-05</v>
      </c>
      <c r="D45" s="14">
        <f t="shared" si="0"/>
        <v>0.005678240740740741</v>
      </c>
      <c r="E45" t="str">
        <f>"Matthew"</f>
        <v>Matthew</v>
      </c>
      <c r="F45" t="str">
        <f>"Carriere"</f>
        <v>Carriere</v>
      </c>
      <c r="G45" t="str">
        <f>"Auguston Traditional Elementary School"</f>
        <v>Auguston Traditional Elementary School</v>
      </c>
    </row>
    <row r="46" spans="1:7" ht="12.75">
      <c r="A46">
        <v>45</v>
      </c>
      <c r="B46" s="14">
        <v>0.005612268518518519</v>
      </c>
      <c r="C46" s="14">
        <v>8.10185185185185E-05</v>
      </c>
      <c r="D46" s="14">
        <f t="shared" si="0"/>
        <v>0.0056932870370370375</v>
      </c>
      <c r="E46" t="str">
        <f>"Mason"</f>
        <v>Mason</v>
      </c>
      <c r="F46" t="str">
        <f>"Vangarderen"</f>
        <v>Vangarderen</v>
      </c>
      <c r="G46" t="str">
        <f>"Abbotsford Christian School"</f>
        <v>Abbotsford Christian School</v>
      </c>
    </row>
    <row r="47" spans="1:7" ht="12.75">
      <c r="A47">
        <v>46</v>
      </c>
      <c r="B47" s="14">
        <v>0.005616898148148148</v>
      </c>
      <c r="C47" s="14">
        <v>8.10185185185185E-05</v>
      </c>
      <c r="D47" s="14">
        <f t="shared" si="0"/>
        <v>0.005697916666666666</v>
      </c>
      <c r="E47" t="str">
        <f>"Austin"</f>
        <v>Austin</v>
      </c>
      <c r="F47" t="str">
        <f>"Hystek"</f>
        <v>Hystek</v>
      </c>
      <c r="G47" t="str">
        <f>"Upper Sumas"</f>
        <v>Upper Sumas</v>
      </c>
    </row>
    <row r="48" spans="1:7" ht="12.75">
      <c r="A48">
        <v>47</v>
      </c>
      <c r="B48" s="14">
        <v>0.005633101851851852</v>
      </c>
      <c r="C48" s="14">
        <v>8.10185185185185E-05</v>
      </c>
      <c r="D48" s="14">
        <f t="shared" si="0"/>
        <v>0.00571412037037037</v>
      </c>
      <c r="E48" t="str">
        <f>"Abdullah"</f>
        <v>Abdullah</v>
      </c>
      <c r="F48" t="str">
        <f>"Alrene"</f>
        <v>Alrene</v>
      </c>
      <c r="G48" t="str">
        <f>"Dormick Park Elementary"</f>
        <v>Dormick Park Elementary</v>
      </c>
    </row>
    <row r="49" spans="1:7" ht="12.75">
      <c r="A49">
        <v>48</v>
      </c>
      <c r="B49" s="14">
        <v>0.005649305555555556</v>
      </c>
      <c r="C49" s="14">
        <v>8.10185185185185E-05</v>
      </c>
      <c r="D49" s="14">
        <f t="shared" si="0"/>
        <v>0.005730324074074074</v>
      </c>
      <c r="E49" t="str">
        <f>"Kieran"</f>
        <v>Kieran</v>
      </c>
      <c r="F49" t="str">
        <f>"McClelland"</f>
        <v>McClelland</v>
      </c>
      <c r="G49" t="str">
        <f>"Auguston Traditional Elementary School"</f>
        <v>Auguston Traditional Elementary School</v>
      </c>
    </row>
    <row r="50" spans="1:7" ht="12.75">
      <c r="A50">
        <v>49</v>
      </c>
      <c r="B50" s="14">
        <v>0.005656249999999999</v>
      </c>
      <c r="C50" s="14">
        <v>8.10185185185185E-05</v>
      </c>
      <c r="D50" s="14">
        <f t="shared" si="0"/>
        <v>0.005737268518518517</v>
      </c>
      <c r="E50" t="str">
        <f>"John"</f>
        <v>John</v>
      </c>
      <c r="F50" t="str">
        <f>"Pool"</f>
        <v>Pool</v>
      </c>
      <c r="G50" t="str">
        <f>"Abbotsford Christian School"</f>
        <v>Abbotsford Christian School</v>
      </c>
    </row>
    <row r="51" spans="1:7" ht="12.75">
      <c r="A51">
        <v>50</v>
      </c>
      <c r="B51" s="14">
        <v>0.005658564814814815</v>
      </c>
      <c r="C51" s="14">
        <v>8.10185185185185E-05</v>
      </c>
      <c r="D51" s="14">
        <f t="shared" si="0"/>
        <v>0.0057395833333333335</v>
      </c>
      <c r="E51" t="str">
        <f>"Marshall"</f>
        <v>Marshall</v>
      </c>
      <c r="F51" t="str">
        <f>"Hiebert"</f>
        <v>Hiebert</v>
      </c>
      <c r="G51" t="str">
        <f>"Abbotsford Christian School"</f>
        <v>Abbotsford Christian School</v>
      </c>
    </row>
    <row r="52" spans="1:8" ht="12.75">
      <c r="A52">
        <v>51</v>
      </c>
      <c r="B52" s="14">
        <v>0.005662037037037036</v>
      </c>
      <c r="C52" s="14">
        <v>8.10185185185185E-05</v>
      </c>
      <c r="D52" s="14">
        <f t="shared" si="0"/>
        <v>0.005743055555555554</v>
      </c>
      <c r="E52" s="1" t="s">
        <v>112</v>
      </c>
      <c r="F52" s="1" t="s">
        <v>113</v>
      </c>
      <c r="G52" s="1" t="s">
        <v>111</v>
      </c>
      <c r="H52" s="1"/>
    </row>
    <row r="53" spans="1:7" ht="12.75">
      <c r="A53">
        <v>52</v>
      </c>
      <c r="B53" s="14">
        <v>0.005681712962962962</v>
      </c>
      <c r="C53" s="14">
        <v>8.10185185185185E-05</v>
      </c>
      <c r="D53" s="14">
        <f t="shared" si="0"/>
        <v>0.005762731481481481</v>
      </c>
      <c r="E53" t="str">
        <f>"Cameron"</f>
        <v>Cameron</v>
      </c>
      <c r="F53" t="str">
        <f>"Morrow"</f>
        <v>Morrow</v>
      </c>
      <c r="G53" t="str">
        <f>"Abbotsford Christian School"</f>
        <v>Abbotsford Christian School</v>
      </c>
    </row>
    <row r="54" spans="1:7" ht="12.75">
      <c r="A54">
        <v>53</v>
      </c>
      <c r="B54" s="14">
        <v>0.0056851851851851855</v>
      </c>
      <c r="C54" s="14">
        <v>8.10185185185185E-05</v>
      </c>
      <c r="D54" s="14">
        <f t="shared" si="0"/>
        <v>0.005766203703703704</v>
      </c>
      <c r="E54" t="str">
        <f>"Owen"</f>
        <v>Owen</v>
      </c>
      <c r="F54" t="str">
        <f>"Timmerman"</f>
        <v>Timmerman</v>
      </c>
      <c r="G54" t="str">
        <f>"John Calvin School"</f>
        <v>John Calvin School</v>
      </c>
    </row>
    <row r="55" spans="1:7" ht="12.75">
      <c r="A55">
        <v>54</v>
      </c>
      <c r="B55" s="14">
        <v>0.005689814814814815</v>
      </c>
      <c r="C55" s="14">
        <v>8.10185185185185E-05</v>
      </c>
      <c r="D55" s="14">
        <f t="shared" si="0"/>
        <v>0.0057708333333333335</v>
      </c>
      <c r="E55" t="str">
        <f>"Lewis"</f>
        <v>Lewis</v>
      </c>
      <c r="F55" t="str">
        <f>"Nielsen"</f>
        <v>Nielsen</v>
      </c>
      <c r="G55" t="str">
        <f>"MEI Elementary"</f>
        <v>MEI Elementary</v>
      </c>
    </row>
    <row r="56" spans="1:7" ht="12.75">
      <c r="A56">
        <v>55</v>
      </c>
      <c r="B56" s="14">
        <v>0.0056932870370370375</v>
      </c>
      <c r="C56" s="14">
        <v>8.10185185185185E-05</v>
      </c>
      <c r="D56" s="14">
        <f t="shared" si="0"/>
        <v>0.005774305555555556</v>
      </c>
      <c r="E56" t="str">
        <f>"Isaac"</f>
        <v>Isaac</v>
      </c>
      <c r="F56" t="str">
        <f>"McMaster"</f>
        <v>McMaster</v>
      </c>
      <c r="G56" t="str">
        <f>"Ten-Broeck Elem"</f>
        <v>Ten-Broeck Elem</v>
      </c>
    </row>
    <row r="57" spans="1:7" ht="12.75">
      <c r="A57">
        <v>56</v>
      </c>
      <c r="B57" s="14">
        <v>0.005696759259259259</v>
      </c>
      <c r="C57" s="14">
        <v>8.10185185185185E-05</v>
      </c>
      <c r="D57" s="14">
        <f t="shared" si="0"/>
        <v>0.0057777777777777775</v>
      </c>
      <c r="E57" t="str">
        <f>"Tristan"</f>
        <v>Tristan</v>
      </c>
      <c r="F57" t="str">
        <f>"Andrews"</f>
        <v>Andrews</v>
      </c>
      <c r="G57" t="str">
        <f>"Abbotsford Christian School"</f>
        <v>Abbotsford Christian School</v>
      </c>
    </row>
    <row r="58" spans="1:7" ht="12.75">
      <c r="A58">
        <v>57</v>
      </c>
      <c r="B58" s="14">
        <v>0.005703703703703704</v>
      </c>
      <c r="C58" s="14">
        <v>8.10185185185185E-05</v>
      </c>
      <c r="D58" s="14">
        <f t="shared" si="0"/>
        <v>0.005784722222222222</v>
      </c>
      <c r="E58" t="str">
        <f>"Sukhjivan"</f>
        <v>Sukhjivan</v>
      </c>
      <c r="F58" t="str">
        <f>"Dhaliwal"</f>
        <v>Dhaliwal</v>
      </c>
      <c r="G58" t="str">
        <f>"King Traditional Elementary School"</f>
        <v>King Traditional Elementary School</v>
      </c>
    </row>
    <row r="59" spans="1:7" ht="12.75">
      <c r="A59">
        <v>58</v>
      </c>
      <c r="B59" s="14">
        <v>0.005737268518518519</v>
      </c>
      <c r="C59" s="14">
        <v>8.10185185185185E-05</v>
      </c>
      <c r="D59" s="14">
        <f t="shared" si="0"/>
        <v>0.005818287037037038</v>
      </c>
      <c r="E59" t="str">
        <f>"Alex"</f>
        <v>Alex</v>
      </c>
      <c r="F59" t="str">
        <f>"Rinke"</f>
        <v>Rinke</v>
      </c>
      <c r="G59" t="str">
        <f>"Clearbrook Elementary"</f>
        <v>Clearbrook Elementary</v>
      </c>
    </row>
    <row r="60" spans="1:7" ht="12.75">
      <c r="A60">
        <v>59</v>
      </c>
      <c r="B60" s="14">
        <v>0.005740740740740742</v>
      </c>
      <c r="C60" s="14">
        <v>8.10185185185185E-05</v>
      </c>
      <c r="D60" s="14">
        <f t="shared" si="0"/>
        <v>0.00582175925925926</v>
      </c>
      <c r="E60" t="str">
        <f>"Seneca"</f>
        <v>Seneca</v>
      </c>
      <c r="F60" t="str">
        <f>"Boynton"</f>
        <v>Boynton</v>
      </c>
      <c r="G60" t="str">
        <f>"Bondar Elementary"</f>
        <v>Bondar Elementary</v>
      </c>
    </row>
    <row r="61" spans="1:7" ht="12.75">
      <c r="A61">
        <v>60</v>
      </c>
      <c r="B61" s="14">
        <v>0.005775462962962962</v>
      </c>
      <c r="C61" s="14">
        <v>8.10185185185185E-05</v>
      </c>
      <c r="D61" s="14">
        <f t="shared" si="0"/>
        <v>0.005856481481481481</v>
      </c>
      <c r="E61" t="str">
        <f>"Nishan"</f>
        <v>Nishan</v>
      </c>
      <c r="F61" t="str">
        <f>"Sultan"</f>
        <v>Sultan</v>
      </c>
      <c r="G61" t="str">
        <f>"Abbotsford Christian School"</f>
        <v>Abbotsford Christian School</v>
      </c>
    </row>
    <row r="62" spans="1:7" ht="12.75">
      <c r="A62">
        <v>61</v>
      </c>
      <c r="B62" s="14">
        <v>0.005793981481481482</v>
      </c>
      <c r="C62" s="14">
        <v>8.10185185185185E-05</v>
      </c>
      <c r="D62" s="14">
        <f t="shared" si="0"/>
        <v>0.005875000000000001</v>
      </c>
      <c r="E62" t="str">
        <f>"Haramrit"</f>
        <v>Haramrit</v>
      </c>
      <c r="F62" t="str">
        <f>"Sidhu"</f>
        <v>Sidhu</v>
      </c>
      <c r="G62" t="str">
        <f>"South Poplar Traditional"</f>
        <v>South Poplar Traditional</v>
      </c>
    </row>
    <row r="63" spans="1:7" ht="12.75">
      <c r="A63">
        <v>62</v>
      </c>
      <c r="B63" s="14">
        <v>0.005810185185185186</v>
      </c>
      <c r="C63" s="14">
        <v>8.10185185185185E-05</v>
      </c>
      <c r="D63" s="14">
        <f t="shared" si="0"/>
        <v>0.005891203703703704</v>
      </c>
      <c r="E63" t="str">
        <f>"Dawson"</f>
        <v>Dawson</v>
      </c>
      <c r="F63" t="str">
        <f>"Hoogland"</f>
        <v>Hoogland</v>
      </c>
      <c r="G63" t="str">
        <f>"Abbotsford Christian School"</f>
        <v>Abbotsford Christian School</v>
      </c>
    </row>
    <row r="64" spans="1:7" ht="12.75">
      <c r="A64">
        <v>63</v>
      </c>
      <c r="B64" s="14">
        <v>0.005815972222222222</v>
      </c>
      <c r="C64" s="14">
        <v>8.10185185185185E-05</v>
      </c>
      <c r="D64" s="14">
        <f t="shared" si="0"/>
        <v>0.005896990740740741</v>
      </c>
      <c r="E64" t="str">
        <f>"Xavier"</f>
        <v>Xavier</v>
      </c>
      <c r="F64" t="str">
        <f>"Maynard"</f>
        <v>Maynard</v>
      </c>
      <c r="G64" t="str">
        <f>"King Traditional Elementary School"</f>
        <v>King Traditional Elementary School</v>
      </c>
    </row>
    <row r="65" spans="1:7" ht="12.75">
      <c r="A65">
        <v>64</v>
      </c>
      <c r="B65" s="14">
        <v>0.005843749999999999</v>
      </c>
      <c r="C65" s="14">
        <v>8.10185185185185E-05</v>
      </c>
      <c r="D65" s="14">
        <f t="shared" si="0"/>
        <v>0.005924768518518518</v>
      </c>
      <c r="E65" t="str">
        <f>"Rhys"</f>
        <v>Rhys</v>
      </c>
      <c r="F65" t="str">
        <f>"Riedel"</f>
        <v>Riedel</v>
      </c>
      <c r="G65" t="str">
        <f>"Auguston Traditional Elementary School"</f>
        <v>Auguston Traditional Elementary School</v>
      </c>
    </row>
    <row r="66" spans="1:7" ht="12.75">
      <c r="A66">
        <v>65</v>
      </c>
      <c r="B66" s="14">
        <v>0.005880787037037038</v>
      </c>
      <c r="C66" s="14">
        <v>8.10185185185185E-05</v>
      </c>
      <c r="D66" s="14">
        <f t="shared" si="0"/>
        <v>0.005961805555555556</v>
      </c>
      <c r="E66" t="str">
        <f>"Nivair"</f>
        <v>Nivair</v>
      </c>
      <c r="F66" t="str">
        <f>"Sandhu"</f>
        <v>Sandhu</v>
      </c>
      <c r="G66" t="str">
        <f>"Auguston Traditional Elementary School"</f>
        <v>Auguston Traditional Elementary School</v>
      </c>
    </row>
    <row r="67" spans="1:7" ht="12.75">
      <c r="A67">
        <v>66</v>
      </c>
      <c r="B67" s="14">
        <v>0.0059097222222222225</v>
      </c>
      <c r="C67" s="14">
        <v>8.10185185185185E-05</v>
      </c>
      <c r="D67" s="14">
        <f aca="true" t="shared" si="1" ref="D67:D100">B67+C67</f>
        <v>0.005990740740740741</v>
      </c>
      <c r="E67" t="str">
        <f>"Carson"</f>
        <v>Carson</v>
      </c>
      <c r="F67" t="str">
        <f>"De Jong"</f>
        <v>De Jong</v>
      </c>
      <c r="G67" t="str">
        <f>"Abbotsford Christian School"</f>
        <v>Abbotsford Christian School</v>
      </c>
    </row>
    <row r="68" spans="1:7" ht="12.75">
      <c r="A68">
        <v>67</v>
      </c>
      <c r="B68" s="14">
        <v>0.005916666666666666</v>
      </c>
      <c r="C68" s="14">
        <v>8.10185185185185E-05</v>
      </c>
      <c r="D68" s="14">
        <f t="shared" si="1"/>
        <v>0.005997685185185185</v>
      </c>
      <c r="E68" t="str">
        <f>"Marcus"</f>
        <v>Marcus</v>
      </c>
      <c r="F68" t="str">
        <f>"Ward"</f>
        <v>Ward</v>
      </c>
      <c r="G68" t="str">
        <f>"Dormick Park Elementary"</f>
        <v>Dormick Park Elementary</v>
      </c>
    </row>
    <row r="69" spans="1:7" ht="12.75">
      <c r="A69">
        <v>68</v>
      </c>
      <c r="B69" s="14">
        <v>0.005946759259259259</v>
      </c>
      <c r="C69" s="14">
        <v>8.10185185185185E-05</v>
      </c>
      <c r="D69" s="14">
        <f t="shared" si="1"/>
        <v>0.006027777777777778</v>
      </c>
      <c r="E69" t="str">
        <f>"Jaxon"</f>
        <v>Jaxon</v>
      </c>
      <c r="F69" t="str">
        <f>"Tiegen"</f>
        <v>Tiegen</v>
      </c>
      <c r="G69" t="str">
        <f>"MEI Elementary"</f>
        <v>MEI Elementary</v>
      </c>
    </row>
    <row r="70" spans="1:7" ht="12.75">
      <c r="A70">
        <v>69</v>
      </c>
      <c r="B70" s="14">
        <v>0.0060416666666666665</v>
      </c>
      <c r="C70" s="14">
        <v>8.10185185185185E-05</v>
      </c>
      <c r="D70" s="14">
        <f t="shared" si="1"/>
        <v>0.006122685185185185</v>
      </c>
      <c r="E70" t="str">
        <f>"Matthew"</f>
        <v>Matthew</v>
      </c>
      <c r="F70" t="str">
        <f>"Mahoney"</f>
        <v>Mahoney</v>
      </c>
      <c r="G70" t="str">
        <f>"Auguston Traditional Elementary School"</f>
        <v>Auguston Traditional Elementary School</v>
      </c>
    </row>
    <row r="71" spans="1:7" ht="12.75">
      <c r="A71">
        <v>70</v>
      </c>
      <c r="B71" s="14">
        <v>0.006172453703703704</v>
      </c>
      <c r="C71" s="14">
        <v>8.10185185185185E-05</v>
      </c>
      <c r="D71" s="14">
        <f t="shared" si="1"/>
        <v>0.006253472222222223</v>
      </c>
      <c r="E71" t="str">
        <f>"Jaideep"</f>
        <v>Jaideep</v>
      </c>
      <c r="F71" t="str">
        <f>"Dhaliwal"</f>
        <v>Dhaliwal</v>
      </c>
      <c r="G71" t="str">
        <f>"Clearbrook Elementary"</f>
        <v>Clearbrook Elementary</v>
      </c>
    </row>
    <row r="72" spans="1:7" ht="12.75">
      <c r="A72">
        <v>71</v>
      </c>
      <c r="B72" s="14">
        <v>0.006185185185185185</v>
      </c>
      <c r="C72" s="14">
        <v>8.10185185185185E-05</v>
      </c>
      <c r="D72" s="14">
        <f t="shared" si="1"/>
        <v>0.0062662037037037035</v>
      </c>
      <c r="E72" t="str">
        <f>"Adiel"</f>
        <v>Adiel</v>
      </c>
      <c r="F72" t="str">
        <f>"Moodley"</f>
        <v>Moodley</v>
      </c>
      <c r="G72" t="str">
        <f>"Auguston Traditional Elementary School"</f>
        <v>Auguston Traditional Elementary School</v>
      </c>
    </row>
    <row r="73" spans="1:7" ht="12.75">
      <c r="A73">
        <v>72</v>
      </c>
      <c r="B73" s="14">
        <v>0.006241898148148148</v>
      </c>
      <c r="C73" s="14">
        <v>8.10185185185185E-05</v>
      </c>
      <c r="D73" s="14">
        <f t="shared" si="1"/>
        <v>0.006322916666666667</v>
      </c>
      <c r="E73" t="str">
        <f>"Jodhan"</f>
        <v>Jodhan</v>
      </c>
      <c r="F73" t="str">
        <f>"Deol"</f>
        <v>Deol</v>
      </c>
      <c r="G73" t="str">
        <f>"Bondar Elementary"</f>
        <v>Bondar Elementary</v>
      </c>
    </row>
    <row r="74" spans="1:8" ht="12.75">
      <c r="A74">
        <v>73</v>
      </c>
      <c r="B74" s="14">
        <v>0.006350694444444444</v>
      </c>
      <c r="C74" s="14">
        <v>8.10185185185185E-05</v>
      </c>
      <c r="D74" s="14">
        <f t="shared" si="1"/>
        <v>0.006431712962962963</v>
      </c>
      <c r="E74" s="1" t="s">
        <v>119</v>
      </c>
      <c r="F74" s="1" t="s">
        <v>120</v>
      </c>
      <c r="G74" s="1" t="s">
        <v>118</v>
      </c>
      <c r="H74" s="1"/>
    </row>
    <row r="75" spans="1:7" ht="12.75">
      <c r="A75">
        <v>74</v>
      </c>
      <c r="B75" s="14">
        <v>0.006371527777777778</v>
      </c>
      <c r="C75" s="14">
        <v>8.10185185185185E-05</v>
      </c>
      <c r="D75" s="14">
        <f t="shared" si="1"/>
        <v>0.0064525462962962965</v>
      </c>
      <c r="E75" t="str">
        <f>"Branson"</f>
        <v>Branson</v>
      </c>
      <c r="F75" t="str">
        <f>"Bilkoski"</f>
        <v>Bilkoski</v>
      </c>
      <c r="G75" t="str">
        <f>"VALLEY CHRISTIAN SCHOOL"</f>
        <v>VALLEY CHRISTIAN SCHOOL</v>
      </c>
    </row>
    <row r="76" spans="1:7" ht="12.75">
      <c r="A76">
        <v>75</v>
      </c>
      <c r="B76" s="14">
        <v>0.0064282407407407404</v>
      </c>
      <c r="C76" s="14">
        <v>8.10185185185185E-05</v>
      </c>
      <c r="D76" s="14">
        <f t="shared" si="1"/>
        <v>0.006509259259259259</v>
      </c>
      <c r="E76" t="str">
        <f>"Hudson"</f>
        <v>Hudson</v>
      </c>
      <c r="F76" t="str">
        <f>"Berg"</f>
        <v>Berg</v>
      </c>
      <c r="G76" t="str">
        <f>"Bondar Elementary"</f>
        <v>Bondar Elementary</v>
      </c>
    </row>
    <row r="77" spans="1:7" ht="12.75">
      <c r="A77">
        <v>76</v>
      </c>
      <c r="B77" s="14">
        <v>0.006450231481481481</v>
      </c>
      <c r="C77" s="14">
        <v>8.10185185185185E-05</v>
      </c>
      <c r="D77" s="14">
        <f t="shared" si="1"/>
        <v>0.00653125</v>
      </c>
      <c r="E77" t="str">
        <f>"Josh"</f>
        <v>Josh</v>
      </c>
      <c r="F77" t="str">
        <f>"Dekker"</f>
        <v>Dekker</v>
      </c>
      <c r="G77" t="str">
        <f>"Abbotsford Christian School"</f>
        <v>Abbotsford Christian School</v>
      </c>
    </row>
    <row r="78" spans="1:7" ht="12.75">
      <c r="A78">
        <v>77</v>
      </c>
      <c r="B78" s="14">
        <v>0.006547453703703704</v>
      </c>
      <c r="C78" s="14">
        <v>8.10185185185185E-05</v>
      </c>
      <c r="D78" s="14">
        <f t="shared" si="1"/>
        <v>0.006628472222222222</v>
      </c>
      <c r="E78" t="str">
        <f>"Hugo"</f>
        <v>Hugo</v>
      </c>
      <c r="F78" t="str">
        <f>"Kilian"</f>
        <v>Kilian</v>
      </c>
      <c r="G78" t="str">
        <f>"MEI Elementary"</f>
        <v>MEI Elementary</v>
      </c>
    </row>
    <row r="79" spans="1:7" ht="12.75">
      <c r="A79">
        <v>78</v>
      </c>
      <c r="B79" s="14">
        <v>0.006663194444444445</v>
      </c>
      <c r="C79" s="14">
        <v>8.10185185185185E-05</v>
      </c>
      <c r="D79" s="14">
        <f t="shared" si="1"/>
        <v>0.006744212962962963</v>
      </c>
      <c r="E79" t="str">
        <f>"Hararjun"</f>
        <v>Hararjun</v>
      </c>
      <c r="F79" t="str">
        <f>"Braich"</f>
        <v>Braich</v>
      </c>
      <c r="G79" t="str">
        <f>"Clearbrook Elementary"</f>
        <v>Clearbrook Elementary</v>
      </c>
    </row>
    <row r="80" spans="1:7" ht="12.75">
      <c r="A80">
        <v>79</v>
      </c>
      <c r="B80" s="14">
        <v>0.006670138888888889</v>
      </c>
      <c r="C80" s="14">
        <v>8.10185185185185E-05</v>
      </c>
      <c r="D80" s="14">
        <f t="shared" si="1"/>
        <v>0.006751157407407407</v>
      </c>
      <c r="E80" t="str">
        <f>"Luan"</f>
        <v>Luan</v>
      </c>
      <c r="F80" t="str">
        <f>"West"</f>
        <v>West</v>
      </c>
      <c r="G80" t="str">
        <f>"MEI Elementary"</f>
        <v>MEI Elementary</v>
      </c>
    </row>
    <row r="81" spans="1:7" ht="12.75">
      <c r="A81">
        <v>80</v>
      </c>
      <c r="B81" s="14">
        <v>0.006795138888888889</v>
      </c>
      <c r="C81" s="14">
        <v>8.10185185185185E-05</v>
      </c>
      <c r="D81" s="14">
        <f t="shared" si="1"/>
        <v>0.006876157407407407</v>
      </c>
      <c r="E81" t="str">
        <f>"Silas"</f>
        <v>Silas</v>
      </c>
      <c r="F81" t="str">
        <f>"Heard"</f>
        <v>Heard</v>
      </c>
      <c r="G81" t="str">
        <f>"Upper Sumas"</f>
        <v>Upper Sumas</v>
      </c>
    </row>
    <row r="82" spans="1:7" ht="12.75">
      <c r="A82">
        <v>81</v>
      </c>
      <c r="B82" s="14">
        <v>0.006810185185185186</v>
      </c>
      <c r="C82" s="14">
        <v>8.10185185185185E-05</v>
      </c>
      <c r="D82" s="14">
        <f t="shared" si="1"/>
        <v>0.006891203703703704</v>
      </c>
      <c r="E82" t="str">
        <f>"Dalton"</f>
        <v>Dalton</v>
      </c>
      <c r="F82" t="str">
        <f>"MacDonald"</f>
        <v>MacDonald</v>
      </c>
      <c r="G82" t="str">
        <f>"Dormick Park Elementary"</f>
        <v>Dormick Park Elementary</v>
      </c>
    </row>
    <row r="83" spans="1:7" ht="12.75">
      <c r="A83">
        <v>82</v>
      </c>
      <c r="B83" s="14">
        <v>0.006813657407407408</v>
      </c>
      <c r="C83" s="14">
        <v>8.10185185185185E-05</v>
      </c>
      <c r="D83" s="14">
        <f t="shared" si="1"/>
        <v>0.0068946759259259265</v>
      </c>
      <c r="E83" t="str">
        <f>"Tyson"</f>
        <v>Tyson</v>
      </c>
      <c r="F83" t="str">
        <f>"Kirton"</f>
        <v>Kirton</v>
      </c>
      <c r="G83" t="str">
        <f>"Dormick Park Elementary"</f>
        <v>Dormick Park Elementary</v>
      </c>
    </row>
    <row r="84" spans="1:7" ht="12.75">
      <c r="A84">
        <v>83</v>
      </c>
      <c r="B84" s="14">
        <v>0.006848379629629629</v>
      </c>
      <c r="C84" s="14">
        <v>8.10185185185185E-05</v>
      </c>
      <c r="D84" s="14">
        <f t="shared" si="1"/>
        <v>0.006929398148148147</v>
      </c>
      <c r="E84" t="str">
        <f>"Jashit"</f>
        <v>Jashit</v>
      </c>
      <c r="F84" t="str">
        <f>"Chauhan"</f>
        <v>Chauhan</v>
      </c>
      <c r="G84" t="str">
        <f>"Clearbrook Elementary"</f>
        <v>Clearbrook Elementary</v>
      </c>
    </row>
    <row r="85" spans="1:7" ht="12.75">
      <c r="A85">
        <v>84</v>
      </c>
      <c r="B85" s="14">
        <v>0.007084490740740741</v>
      </c>
      <c r="C85" s="14">
        <v>8.10185185185185E-05</v>
      </c>
      <c r="D85" s="14">
        <f t="shared" si="1"/>
        <v>0.0071655092592592595</v>
      </c>
      <c r="E85" t="str">
        <f>"Joe"</f>
        <v>Joe</v>
      </c>
      <c r="F85" t="str">
        <f>"Bessey"</f>
        <v>Bessey</v>
      </c>
      <c r="G85" t="str">
        <f>"Abbotsford Christian School"</f>
        <v>Abbotsford Christian School</v>
      </c>
    </row>
    <row r="86" spans="1:7" ht="12.75">
      <c r="A86">
        <v>85</v>
      </c>
      <c r="B86" s="14">
        <v>0.007186342592592592</v>
      </c>
      <c r="C86" s="14">
        <v>8.10185185185185E-05</v>
      </c>
      <c r="D86" s="14">
        <f t="shared" si="1"/>
        <v>0.007267361111111111</v>
      </c>
      <c r="E86" t="str">
        <f>"Joel"</f>
        <v>Joel</v>
      </c>
      <c r="F86" t="str">
        <f>"Lee"</f>
        <v>Lee</v>
      </c>
      <c r="G86" t="str">
        <f>"Abbotsford Christian School"</f>
        <v>Abbotsford Christian School</v>
      </c>
    </row>
    <row r="87" spans="1:8" ht="12.75">
      <c r="A87">
        <v>86</v>
      </c>
      <c r="B87" s="14">
        <v>0.007209490740740739</v>
      </c>
      <c r="C87" s="14">
        <v>8.10185185185185E-05</v>
      </c>
      <c r="D87" s="14">
        <f t="shared" si="1"/>
        <v>0.007290509259259258</v>
      </c>
      <c r="E87" s="6" t="s">
        <v>164</v>
      </c>
      <c r="F87" s="6" t="s">
        <v>165</v>
      </c>
      <c r="G87" s="6" t="s">
        <v>166</v>
      </c>
      <c r="H87" s="6"/>
    </row>
    <row r="88" spans="1:8" ht="16.5">
      <c r="A88">
        <v>87</v>
      </c>
      <c r="B88" s="14">
        <v>0.0074988425925925925</v>
      </c>
      <c r="C88" s="14">
        <v>8.10185185185185E-05</v>
      </c>
      <c r="D88" s="14">
        <f t="shared" si="1"/>
        <v>0.007579861111111111</v>
      </c>
      <c r="E88" s="9" t="s">
        <v>190</v>
      </c>
      <c r="F88" s="9" t="s">
        <v>191</v>
      </c>
      <c r="G88" s="9" t="s">
        <v>102</v>
      </c>
      <c r="H88" s="9"/>
    </row>
    <row r="89" spans="1:7" ht="12.75">
      <c r="A89">
        <v>88</v>
      </c>
      <c r="B89" s="14">
        <v>0.0076689814814814815</v>
      </c>
      <c r="C89" s="14">
        <v>8.10185185185185E-05</v>
      </c>
      <c r="D89" s="14">
        <f t="shared" si="1"/>
        <v>0.00775</v>
      </c>
      <c r="E89" t="str">
        <f>"Petrayus"</f>
        <v>Petrayus</v>
      </c>
      <c r="F89" t="str">
        <f>"Lollar"</f>
        <v>Lollar</v>
      </c>
      <c r="G89" t="str">
        <f>"MEI Elementary"</f>
        <v>MEI Elementary</v>
      </c>
    </row>
    <row r="90" spans="1:7" ht="12.75">
      <c r="A90">
        <v>89</v>
      </c>
      <c r="B90" s="14">
        <v>0.0076759259259259255</v>
      </c>
      <c r="C90" s="14">
        <v>8.10185185185185E-05</v>
      </c>
      <c r="D90" s="14">
        <f t="shared" si="1"/>
        <v>0.007756944444444444</v>
      </c>
      <c r="E90" t="str">
        <f>"Kagan"</f>
        <v>Kagan</v>
      </c>
      <c r="F90" t="str">
        <f>"Werner"</f>
        <v>Werner</v>
      </c>
      <c r="G90" t="str">
        <f>"Dormick Park Elementary"</f>
        <v>Dormick Park Elementary</v>
      </c>
    </row>
    <row r="91" spans="1:7" ht="12.75">
      <c r="A91">
        <v>90</v>
      </c>
      <c r="B91" s="14">
        <v>0.007679398148148148</v>
      </c>
      <c r="C91" s="14">
        <v>8.10185185185185E-05</v>
      </c>
      <c r="D91" s="14">
        <f t="shared" si="1"/>
        <v>0.007760416666666666</v>
      </c>
      <c r="E91" t="str">
        <f>"Micah"</f>
        <v>Micah</v>
      </c>
      <c r="F91" t="str">
        <f>"Vanhengel"</f>
        <v>Vanhengel</v>
      </c>
      <c r="G91" t="str">
        <f>"MEI Elementary"</f>
        <v>MEI Elementary</v>
      </c>
    </row>
    <row r="92" spans="1:8" ht="12.75">
      <c r="A92">
        <v>91</v>
      </c>
      <c r="B92" s="14">
        <v>0.007998842592592592</v>
      </c>
      <c r="C92" s="14">
        <v>8.10185185185185E-05</v>
      </c>
      <c r="D92" s="14">
        <f t="shared" si="1"/>
        <v>0.00807986111111111</v>
      </c>
      <c r="E92" s="6" t="s">
        <v>167</v>
      </c>
      <c r="F92" s="6" t="s">
        <v>168</v>
      </c>
      <c r="G92" s="6" t="s">
        <v>111</v>
      </c>
      <c r="H92" s="6"/>
    </row>
    <row r="93" spans="1:7" ht="12.75">
      <c r="A93">
        <v>92</v>
      </c>
      <c r="B93" s="14">
        <v>0.008042824074074074</v>
      </c>
      <c r="C93" s="14">
        <v>8.10185185185185E-05</v>
      </c>
      <c r="D93" s="14">
        <f t="shared" si="1"/>
        <v>0.008123842592592592</v>
      </c>
      <c r="E93" t="str">
        <f>"Jaskirat"</f>
        <v>Jaskirat</v>
      </c>
      <c r="F93" t="str">
        <f>"Singh"</f>
        <v>Singh</v>
      </c>
      <c r="G93" t="str">
        <f>"Clearbrook Elementary"</f>
        <v>Clearbrook Elementary</v>
      </c>
    </row>
    <row r="94" spans="1:7" ht="12.75">
      <c r="A94">
        <v>93</v>
      </c>
      <c r="B94" s="14">
        <v>0.008047453703703704</v>
      </c>
      <c r="C94" s="14">
        <v>8.10185185185185E-05</v>
      </c>
      <c r="D94" s="14">
        <f t="shared" si="1"/>
        <v>0.008128472222222223</v>
      </c>
      <c r="E94" t="str">
        <f>"Armaan"</f>
        <v>Armaan</v>
      </c>
      <c r="F94" t="str">
        <f>"Dhalilwal"</f>
        <v>Dhalilwal</v>
      </c>
      <c r="G94" t="str">
        <f>"Bondar Elementary"</f>
        <v>Bondar Elementary</v>
      </c>
    </row>
    <row r="95" spans="1:7" ht="12.75">
      <c r="A95">
        <v>94</v>
      </c>
      <c r="B95" s="14">
        <v>0.008469907407407407</v>
      </c>
      <c r="C95" s="14">
        <v>8.10185185185185E-05</v>
      </c>
      <c r="D95" s="14">
        <f t="shared" si="1"/>
        <v>0.008550925925925925</v>
      </c>
      <c r="E95" t="str">
        <f>"Aryan"</f>
        <v>Aryan</v>
      </c>
      <c r="F95" t="str">
        <f>"Dawat"</f>
        <v>Dawat</v>
      </c>
      <c r="G95" t="str">
        <f>"Bondar Elementary"</f>
        <v>Bondar Elementary</v>
      </c>
    </row>
    <row r="96" spans="1:7" ht="12.75">
      <c r="A96">
        <v>95</v>
      </c>
      <c r="B96" s="14">
        <v>0.008760416666666666</v>
      </c>
      <c r="C96" s="14">
        <v>8.10185185185185E-05</v>
      </c>
      <c r="D96" s="14">
        <f t="shared" si="1"/>
        <v>0.008841435185185185</v>
      </c>
      <c r="E96" t="str">
        <f>"Liam"</f>
        <v>Liam</v>
      </c>
      <c r="F96" t="str">
        <f>"Mills"</f>
        <v>Mills</v>
      </c>
      <c r="G96" t="str">
        <f>"MEI Elementary"</f>
        <v>MEI Elementary</v>
      </c>
    </row>
    <row r="97" spans="1:7" ht="12.75">
      <c r="A97">
        <v>96</v>
      </c>
      <c r="B97" s="14">
        <v>0.008967592592592593</v>
      </c>
      <c r="C97" s="14">
        <v>8.10185185185185E-05</v>
      </c>
      <c r="D97" s="14">
        <f t="shared" si="1"/>
        <v>0.009048611111111111</v>
      </c>
      <c r="E97" t="str">
        <f>"Ayden"</f>
        <v>Ayden</v>
      </c>
      <c r="F97" t="str">
        <f>"Chawla"</f>
        <v>Chawla</v>
      </c>
      <c r="G97" t="str">
        <f>"Clearbrook Elementary"</f>
        <v>Clearbrook Elementary</v>
      </c>
    </row>
    <row r="98" spans="1:7" ht="12.75">
      <c r="A98">
        <v>97</v>
      </c>
      <c r="B98" s="14">
        <v>0.009206018518518518</v>
      </c>
      <c r="C98" s="14">
        <v>8.10185185185185E-05</v>
      </c>
      <c r="D98" s="14">
        <f t="shared" si="1"/>
        <v>0.009287037037037036</v>
      </c>
      <c r="E98" t="str">
        <f>"Kaiden"</f>
        <v>Kaiden</v>
      </c>
      <c r="F98" t="str">
        <f>"Bell"</f>
        <v>Bell</v>
      </c>
      <c r="G98" t="str">
        <f>"Clearbrook Elementary"</f>
        <v>Clearbrook Elementary</v>
      </c>
    </row>
    <row r="99" spans="1:7" ht="12.75">
      <c r="A99">
        <v>98</v>
      </c>
      <c r="B99" s="14">
        <v>0.009324074074074073</v>
      </c>
      <c r="C99" s="14">
        <v>8.10185185185185E-05</v>
      </c>
      <c r="D99" s="14">
        <f t="shared" si="1"/>
        <v>0.009405092592592592</v>
      </c>
      <c r="E99" t="str">
        <f>"Sukhjat"</f>
        <v>Sukhjat</v>
      </c>
      <c r="F99" t="str">
        <f>"Johal"</f>
        <v>Johal</v>
      </c>
      <c r="G99" t="str">
        <f>"Clearbrook Elementary"</f>
        <v>Clearbrook Elementary</v>
      </c>
    </row>
    <row r="100" spans="1:7" ht="12.75">
      <c r="A100">
        <v>99</v>
      </c>
      <c r="B100" s="14">
        <v>0.010503472222222221</v>
      </c>
      <c r="C100" s="14">
        <v>8.10185185185185E-05</v>
      </c>
      <c r="D100" s="14">
        <f t="shared" si="1"/>
        <v>0.01058449074074074</v>
      </c>
      <c r="E100" t="str">
        <f>"Karman"</f>
        <v>Karman</v>
      </c>
      <c r="F100" t="str">
        <f>"Bains"</f>
        <v>Bains</v>
      </c>
      <c r="G100" t="str">
        <f>"Clearbrook Elementary"</f>
        <v>Clearbrook Elementary</v>
      </c>
    </row>
    <row r="108" spans="5:8" ht="12.75">
      <c r="E108" s="6"/>
      <c r="F108" s="6"/>
      <c r="G108" s="6"/>
      <c r="H108" s="6"/>
    </row>
    <row r="121" spans="5:8" ht="12.75">
      <c r="E121" s="6"/>
      <c r="F121" s="6"/>
      <c r="G121" s="6"/>
      <c r="H121" s="6"/>
    </row>
    <row r="122" spans="5:8" ht="12.75">
      <c r="E122" s="1"/>
      <c r="F122" s="1"/>
      <c r="G122" s="1"/>
      <c r="H122" s="1"/>
    </row>
    <row r="206" spans="5:8" ht="12.75">
      <c r="E206" s="1"/>
      <c r="F206" s="1"/>
      <c r="G206" s="1"/>
      <c r="H206" s="1"/>
    </row>
    <row r="208" spans="5:8" ht="12.75">
      <c r="E208" s="2"/>
      <c r="F208" s="2"/>
      <c r="G208" s="2"/>
      <c r="H208" s="2"/>
    </row>
    <row r="209" spans="5:8" ht="12.75">
      <c r="E209" s="2"/>
      <c r="F209" s="2"/>
      <c r="G209" s="2"/>
      <c r="H209" s="2"/>
    </row>
    <row r="210" spans="5:8" ht="12.75">
      <c r="E210" s="2"/>
      <c r="F210" s="2"/>
      <c r="G210" s="2"/>
      <c r="H210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bestFit="1" customWidth="1"/>
    <col min="2" max="2" width="7.25390625" style="0" bestFit="1" customWidth="1"/>
    <col min="3" max="3" width="11.00390625" style="0" bestFit="1" customWidth="1"/>
    <col min="4" max="4" width="10.50390625" style="0" bestFit="1" customWidth="1"/>
    <col min="5" max="5" width="34.50390625" style="0" bestFit="1" customWidth="1"/>
  </cols>
  <sheetData>
    <row r="1" spans="1:5" ht="12.75">
      <c r="A1" t="s">
        <v>158</v>
      </c>
      <c r="B1" t="s">
        <v>3</v>
      </c>
      <c r="C1" t="s">
        <v>0</v>
      </c>
      <c r="D1" t="s">
        <v>1</v>
      </c>
      <c r="E1" t="s">
        <v>2</v>
      </c>
    </row>
    <row r="2" spans="1:5" ht="12.75">
      <c r="A2">
        <v>1</v>
      </c>
      <c r="B2" s="5">
        <v>0.004835648148148148</v>
      </c>
      <c r="C2" t="str">
        <f>"Amy"</f>
        <v>Amy</v>
      </c>
      <c r="D2" t="str">
        <f>"Trent"</f>
        <v>Trent</v>
      </c>
      <c r="E2" t="str">
        <f>"Abbotsford Christian School"</f>
        <v>Abbotsford Christian School</v>
      </c>
    </row>
    <row r="3" spans="1:5" ht="12.75">
      <c r="A3">
        <v>2</v>
      </c>
      <c r="B3" s="4">
        <v>0.004951388888888889</v>
      </c>
      <c r="C3" t="str">
        <f>"Brynn"</f>
        <v>Brynn</v>
      </c>
      <c r="D3" t="str">
        <f>"Devries"</f>
        <v>Devries</v>
      </c>
      <c r="E3" t="str">
        <f>"John Calvin School"</f>
        <v>John Calvin School</v>
      </c>
    </row>
    <row r="4" spans="1:5" ht="12.75">
      <c r="A4">
        <v>3</v>
      </c>
      <c r="B4" s="4">
        <v>0.005008101851851852</v>
      </c>
      <c r="C4" t="str">
        <f>"Miriam"</f>
        <v>Miriam</v>
      </c>
      <c r="D4" t="str">
        <f>"Atsma"</f>
        <v>Atsma</v>
      </c>
      <c r="E4" t="str">
        <f>"Abbotsford Christian School"</f>
        <v>Abbotsford Christian School</v>
      </c>
    </row>
    <row r="5" spans="1:5" ht="12.75">
      <c r="A5">
        <v>4</v>
      </c>
      <c r="B5" s="4">
        <v>0.005084490740740741</v>
      </c>
      <c r="C5" t="str">
        <f>"Trinity"</f>
        <v>Trinity</v>
      </c>
      <c r="D5" t="str">
        <f>"Meggait"</f>
        <v>Meggait</v>
      </c>
      <c r="E5" t="str">
        <f>"Abbotsford Christian School"</f>
        <v>Abbotsford Christian School</v>
      </c>
    </row>
    <row r="6" spans="1:5" ht="16.5">
      <c r="A6">
        <v>5</v>
      </c>
      <c r="B6" s="4">
        <v>0.005133101851851851</v>
      </c>
      <c r="C6" s="9" t="s">
        <v>192</v>
      </c>
      <c r="D6" s="9" t="s">
        <v>193</v>
      </c>
      <c r="E6" s="9" t="s">
        <v>194</v>
      </c>
    </row>
    <row r="7" spans="1:5" ht="12.75">
      <c r="A7">
        <v>6</v>
      </c>
      <c r="B7" s="4">
        <v>0.005143518518518519</v>
      </c>
      <c r="C7" t="str">
        <f>"Eva"</f>
        <v>Eva</v>
      </c>
      <c r="D7" t="str">
        <f>"Olson"</f>
        <v>Olson</v>
      </c>
      <c r="E7" t="str">
        <f>"Abbotsford Christian School"</f>
        <v>Abbotsford Christian School</v>
      </c>
    </row>
    <row r="8" spans="1:5" ht="12.75">
      <c r="A8">
        <v>7</v>
      </c>
      <c r="B8" s="4">
        <v>0.005175925925925926</v>
      </c>
      <c r="C8" s="6" t="s">
        <v>103</v>
      </c>
      <c r="D8" s="6" t="s">
        <v>104</v>
      </c>
      <c r="E8" s="6" t="s">
        <v>102</v>
      </c>
    </row>
    <row r="9" spans="1:5" ht="12.75">
      <c r="A9">
        <v>8</v>
      </c>
      <c r="B9" s="5">
        <v>0.005202546296296296</v>
      </c>
      <c r="C9" t="str">
        <f>"Amara"</f>
        <v>Amara</v>
      </c>
      <c r="D9" t="str">
        <f>"Dehaan"</f>
        <v>Dehaan</v>
      </c>
      <c r="E9" t="str">
        <f>"John Calvin School"</f>
        <v>John Calvin School</v>
      </c>
    </row>
    <row r="10" spans="1:5" ht="16.5">
      <c r="A10">
        <v>9</v>
      </c>
      <c r="B10" s="4">
        <v>0.005261574074074074</v>
      </c>
      <c r="C10" s="9" t="s">
        <v>195</v>
      </c>
      <c r="D10" s="9" t="s">
        <v>196</v>
      </c>
      <c r="E10" s="9" t="s">
        <v>110</v>
      </c>
    </row>
    <row r="11" spans="1:5" ht="12.75">
      <c r="A11">
        <v>10</v>
      </c>
      <c r="B11" s="4">
        <v>0.0052893518518518515</v>
      </c>
      <c r="C11" t="str">
        <f>"Sadie"</f>
        <v>Sadie</v>
      </c>
      <c r="D11" t="str">
        <f>"Dehaan"</f>
        <v>Dehaan</v>
      </c>
      <c r="E11" t="str">
        <f>"John Calvin School"</f>
        <v>John Calvin School</v>
      </c>
    </row>
    <row r="12" spans="1:5" ht="12.75">
      <c r="A12">
        <v>11</v>
      </c>
      <c r="B12" s="4">
        <v>0.005293981481481482</v>
      </c>
      <c r="C12" t="str">
        <f>"Bedine"</f>
        <v>Bedine</v>
      </c>
      <c r="D12" t="str">
        <f>"Miller"</f>
        <v>Miller</v>
      </c>
      <c r="E12" t="str">
        <f>"MEI Elementary"</f>
        <v>MEI Elementary</v>
      </c>
    </row>
    <row r="13" spans="1:5" ht="12.75">
      <c r="A13">
        <v>12</v>
      </c>
      <c r="B13" s="4">
        <v>0.005329861111111111</v>
      </c>
      <c r="C13" t="str">
        <f>"Grace"</f>
        <v>Grace</v>
      </c>
      <c r="D13" t="str">
        <f>"Lockington"</f>
        <v>Lockington</v>
      </c>
      <c r="E13" t="str">
        <f>"McMillan Elementary"</f>
        <v>McMillan Elementary</v>
      </c>
    </row>
    <row r="14" spans="1:5" ht="12.75">
      <c r="A14">
        <v>13</v>
      </c>
      <c r="B14" s="4">
        <v>0.005340277777777777</v>
      </c>
      <c r="C14" t="str">
        <f>"Jasmeet"</f>
        <v>Jasmeet</v>
      </c>
      <c r="D14" t="str">
        <f>"Kaur Dhillon"</f>
        <v>Kaur Dhillon</v>
      </c>
      <c r="E14" t="str">
        <f>"McMillan Elementary"</f>
        <v>McMillan Elementary</v>
      </c>
    </row>
    <row r="15" spans="1:5" ht="12.75">
      <c r="A15">
        <v>14</v>
      </c>
      <c r="B15" s="4">
        <v>0.005344907407407407</v>
      </c>
      <c r="C15" t="str">
        <f>"Katie"</f>
        <v>Katie</v>
      </c>
      <c r="D15" t="str">
        <f>"Nickel"</f>
        <v>Nickel</v>
      </c>
      <c r="E15" t="str">
        <f>"South Poplar Traditional"</f>
        <v>South Poplar Traditional</v>
      </c>
    </row>
    <row r="16" spans="1:5" ht="12.75">
      <c r="A16">
        <v>15</v>
      </c>
      <c r="B16" s="4">
        <v>0.005364583333333333</v>
      </c>
      <c r="C16" t="str">
        <f>"Celina"</f>
        <v>Celina</v>
      </c>
      <c r="D16" t="str">
        <f>"Vaandrager"</f>
        <v>Vaandrager</v>
      </c>
      <c r="E16" t="str">
        <f>"Abbotsford Christian School"</f>
        <v>Abbotsford Christian School</v>
      </c>
    </row>
    <row r="17" spans="1:5" ht="12.75">
      <c r="A17">
        <v>16</v>
      </c>
      <c r="B17" s="4">
        <v>0.005369212962962964</v>
      </c>
      <c r="C17" t="str">
        <f>"Malia"</f>
        <v>Malia</v>
      </c>
      <c r="D17" t="str">
        <f>"Warkentin"</f>
        <v>Warkentin</v>
      </c>
      <c r="E17" t="str">
        <f>"South Poplar Traditional"</f>
        <v>South Poplar Traditional</v>
      </c>
    </row>
    <row r="18" spans="1:5" ht="12.75">
      <c r="A18">
        <v>17</v>
      </c>
      <c r="B18" s="4">
        <v>0.00538425925925926</v>
      </c>
      <c r="C18" t="str">
        <f>"Madison"</f>
        <v>Madison</v>
      </c>
      <c r="D18" t="str">
        <f>"Bruinsma"</f>
        <v>Bruinsma</v>
      </c>
      <c r="E18" t="str">
        <f>"Abbotsford Christian School"</f>
        <v>Abbotsford Christian School</v>
      </c>
    </row>
    <row r="19" spans="1:5" ht="12.75">
      <c r="A19">
        <v>18</v>
      </c>
      <c r="B19" s="4">
        <v>0.005390046296296296</v>
      </c>
      <c r="C19" t="str">
        <f>"Lydia"</f>
        <v>Lydia</v>
      </c>
      <c r="D19" t="str">
        <f>"Akuffo"</f>
        <v>Akuffo</v>
      </c>
      <c r="E19" t="str">
        <f>"Auguston Traditional Elementary School"</f>
        <v>Auguston Traditional Elementary School</v>
      </c>
    </row>
    <row r="20" spans="1:5" ht="12.75">
      <c r="A20">
        <v>19</v>
      </c>
      <c r="B20" s="4">
        <v>0.0054212962962962965</v>
      </c>
      <c r="C20" t="str">
        <f>"Maya"</f>
        <v>Maya</v>
      </c>
      <c r="D20" t="str">
        <f>"Gidda"</f>
        <v>Gidda</v>
      </c>
      <c r="E20" t="str">
        <f>"Auguston Traditional Elementary School"</f>
        <v>Auguston Traditional Elementary School</v>
      </c>
    </row>
    <row r="21" spans="1:5" ht="12.75">
      <c r="A21">
        <v>20</v>
      </c>
      <c r="B21" s="4">
        <v>0.005525462962962964</v>
      </c>
      <c r="C21" t="str">
        <f>"Adria"</f>
        <v>Adria</v>
      </c>
      <c r="D21" t="str">
        <f>"Hauser"</f>
        <v>Hauser</v>
      </c>
      <c r="E21" t="str">
        <f>"Abbotsford Christian School"</f>
        <v>Abbotsford Christian School</v>
      </c>
    </row>
    <row r="22" spans="1:5" ht="12.75">
      <c r="A22">
        <v>21</v>
      </c>
      <c r="B22" s="4">
        <v>0.0055300925925925925</v>
      </c>
      <c r="C22" t="str">
        <f>"Maeva"</f>
        <v>Maeva</v>
      </c>
      <c r="D22" t="str">
        <f>"Carnahan"</f>
        <v>Carnahan</v>
      </c>
      <c r="E22" t="str">
        <f>"McMillan Elementary"</f>
        <v>McMillan Elementary</v>
      </c>
    </row>
    <row r="23" spans="1:5" ht="12.75">
      <c r="A23">
        <v>22</v>
      </c>
      <c r="B23" s="4">
        <v>0.005417824074074074</v>
      </c>
      <c r="C23" t="str">
        <f>"Janae"</f>
        <v>Janae</v>
      </c>
      <c r="D23" t="str">
        <f>"Lamb"</f>
        <v>Lamb</v>
      </c>
      <c r="E23" t="str">
        <f>"South Poplar Traditional"</f>
        <v>South Poplar Traditional</v>
      </c>
    </row>
    <row r="24" spans="1:5" ht="12.75">
      <c r="A24">
        <v>23</v>
      </c>
      <c r="B24" s="4">
        <v>0.005565972222222222</v>
      </c>
      <c r="C24" t="str">
        <f>"Sydney"</f>
        <v>Sydney</v>
      </c>
      <c r="D24" t="str">
        <f>"Boulter"</f>
        <v>Boulter</v>
      </c>
      <c r="E24" t="str">
        <f>"Abbotsford Christian School"</f>
        <v>Abbotsford Christian School</v>
      </c>
    </row>
    <row r="25" spans="1:5" ht="12.75">
      <c r="A25">
        <v>24</v>
      </c>
      <c r="B25" s="4">
        <v>0.005614583333333333</v>
      </c>
      <c r="C25" t="str">
        <f>"Jaelyn"</f>
        <v>Jaelyn</v>
      </c>
      <c r="D25" t="str">
        <f>"Kraemer"</f>
        <v>Kraemer</v>
      </c>
      <c r="E25" t="str">
        <f>"MEI Elementary"</f>
        <v>MEI Elementary</v>
      </c>
    </row>
    <row r="26" spans="1:5" ht="12.75">
      <c r="A26">
        <v>25</v>
      </c>
      <c r="B26" s="4">
        <v>0.005618055555555556</v>
      </c>
      <c r="C26" t="str">
        <f>"Sabine"</f>
        <v>Sabine</v>
      </c>
      <c r="D26" t="str">
        <f>"Kraemer"</f>
        <v>Kraemer</v>
      </c>
      <c r="E26" t="str">
        <f>"MEI Elementary"</f>
        <v>MEI Elementary</v>
      </c>
    </row>
    <row r="27" spans="1:5" ht="12.75">
      <c r="A27">
        <v>26</v>
      </c>
      <c r="B27" s="5">
        <v>0.005631944444444444</v>
      </c>
      <c r="C27" t="str">
        <f>"Brooklyn"</f>
        <v>Brooklyn</v>
      </c>
      <c r="D27" t="str">
        <f>"Thalen"</f>
        <v>Thalen</v>
      </c>
      <c r="E27" t="str">
        <f>"John Calvin School"</f>
        <v>John Calvin School</v>
      </c>
    </row>
    <row r="28" spans="1:5" ht="12.75">
      <c r="A28">
        <v>27</v>
      </c>
      <c r="B28" s="4">
        <v>0.005664351851851852</v>
      </c>
      <c r="C28" t="str">
        <f>"Gurveer"</f>
        <v>Gurveer</v>
      </c>
      <c r="D28" t="str">
        <f>"Warring"</f>
        <v>Warring</v>
      </c>
      <c r="E28" t="str">
        <f>"King Traditional Elementary School"</f>
        <v>King Traditional Elementary School</v>
      </c>
    </row>
    <row r="29" spans="1:5" ht="12.75">
      <c r="A29">
        <v>28</v>
      </c>
      <c r="B29" s="4">
        <v>0.0056770833333333335</v>
      </c>
      <c r="C29" t="str">
        <f>"Surina"</f>
        <v>Surina</v>
      </c>
      <c r="D29" t="str">
        <f>"Hayer"</f>
        <v>Hayer</v>
      </c>
      <c r="E29" t="str">
        <f>"Auguston Traditional Elementary School"</f>
        <v>Auguston Traditional Elementary School</v>
      </c>
    </row>
    <row r="30" spans="1:5" ht="12.75">
      <c r="A30">
        <v>29</v>
      </c>
      <c r="B30" s="4">
        <v>0.005701388888888889</v>
      </c>
      <c r="C30" t="str">
        <f>"Hailey"</f>
        <v>Hailey</v>
      </c>
      <c r="D30" t="str">
        <f>"Anderson"</f>
        <v>Anderson</v>
      </c>
      <c r="E30" t="str">
        <f>"King Traditional Elementary School"</f>
        <v>King Traditional Elementary School</v>
      </c>
    </row>
    <row r="31" spans="1:5" ht="12.75">
      <c r="A31">
        <v>30</v>
      </c>
      <c r="B31" s="4">
        <v>0.005704861111111111</v>
      </c>
      <c r="C31" t="str">
        <f>"Kailyn"</f>
        <v>Kailyn</v>
      </c>
      <c r="D31" t="str">
        <f>"Dielmen"</f>
        <v>Dielmen</v>
      </c>
      <c r="E31" t="str">
        <f>"Abbotsford Christian School"</f>
        <v>Abbotsford Christian School</v>
      </c>
    </row>
    <row r="32" spans="1:5" ht="12.75">
      <c r="A32">
        <v>31</v>
      </c>
      <c r="B32" s="4">
        <v>0.005758101851851851</v>
      </c>
      <c r="C32" t="str">
        <f>"Lily"</f>
        <v>Lily</v>
      </c>
      <c r="D32" t="str">
        <f>"Gronberg"</f>
        <v>Gronberg</v>
      </c>
      <c r="E32" t="str">
        <f>"King Traditional Elementary School"</f>
        <v>King Traditional Elementary School</v>
      </c>
    </row>
    <row r="33" spans="1:5" ht="12.75">
      <c r="A33">
        <v>32</v>
      </c>
      <c r="B33" s="4">
        <v>0.005762731481481482</v>
      </c>
      <c r="C33" t="str">
        <f>"Sophie"</f>
        <v>Sophie</v>
      </c>
      <c r="D33" t="str">
        <f>"Rodgers"</f>
        <v>Rodgers</v>
      </c>
      <c r="E33" t="str">
        <f>"Abbotsford Christian School"</f>
        <v>Abbotsford Christian School</v>
      </c>
    </row>
    <row r="34" spans="1:5" ht="12.75">
      <c r="A34">
        <v>33</v>
      </c>
      <c r="B34" s="4">
        <v>0.005765046296296296</v>
      </c>
      <c r="C34" t="str">
        <f>"Lucy"</f>
        <v>Lucy</v>
      </c>
      <c r="D34" t="str">
        <f>"Vanderkooi"</f>
        <v>Vanderkooi</v>
      </c>
      <c r="E34" t="str">
        <f>"Abbotsford Christian School"</f>
        <v>Abbotsford Christian School</v>
      </c>
    </row>
    <row r="35" spans="1:5" ht="12.75">
      <c r="A35">
        <v>34</v>
      </c>
      <c r="B35" s="4">
        <v>0.005815972222222222</v>
      </c>
      <c r="C35" s="1" t="s">
        <v>97</v>
      </c>
      <c r="D35" s="1" t="s">
        <v>98</v>
      </c>
      <c r="E35" s="1" t="s">
        <v>96</v>
      </c>
    </row>
    <row r="36" spans="1:5" ht="12.75">
      <c r="A36">
        <v>35</v>
      </c>
      <c r="B36" s="4">
        <v>0.00587962962962963</v>
      </c>
      <c r="C36" t="str">
        <f>"Erin"</f>
        <v>Erin</v>
      </c>
      <c r="D36" t="str">
        <f>"Wittenberg"</f>
        <v>Wittenberg</v>
      </c>
      <c r="E36" t="str">
        <f>"MEI Elementary"</f>
        <v>MEI Elementary</v>
      </c>
    </row>
    <row r="37" spans="1:5" ht="12.75">
      <c r="A37">
        <v>36</v>
      </c>
      <c r="B37" s="4">
        <v>0.005903935185185186</v>
      </c>
      <c r="C37" t="s">
        <v>72</v>
      </c>
      <c r="D37" t="s">
        <v>73</v>
      </c>
      <c r="E37" t="s">
        <v>70</v>
      </c>
    </row>
    <row r="38" spans="1:5" ht="12.75">
      <c r="A38">
        <v>37</v>
      </c>
      <c r="B38" s="4">
        <v>0.005935185185185186</v>
      </c>
      <c r="C38" t="str">
        <f>"Olivia"</f>
        <v>Olivia</v>
      </c>
      <c r="D38" t="str">
        <f>"Redekop"</f>
        <v>Redekop</v>
      </c>
      <c r="E38" t="str">
        <f>"MEI Elementary"</f>
        <v>MEI Elementary</v>
      </c>
    </row>
    <row r="39" spans="1:5" ht="12.75">
      <c r="A39">
        <v>38</v>
      </c>
      <c r="B39" s="4">
        <v>0.005966435185185186</v>
      </c>
      <c r="C39" t="str">
        <f>"Marisa"</f>
        <v>Marisa</v>
      </c>
      <c r="D39" t="str">
        <f>"Oommen"</f>
        <v>Oommen</v>
      </c>
      <c r="E39" t="str">
        <f>"MEI Elementary"</f>
        <v>MEI Elementary</v>
      </c>
    </row>
    <row r="40" spans="1:5" ht="12.75">
      <c r="A40">
        <v>39</v>
      </c>
      <c r="B40" s="4">
        <v>0.005982638888888889</v>
      </c>
      <c r="C40" t="str">
        <f>"Amelie"</f>
        <v>Amelie</v>
      </c>
      <c r="D40" t="str">
        <f>"Dekleva"</f>
        <v>Dekleva</v>
      </c>
      <c r="E40" t="str">
        <f>"McMillan Elementary"</f>
        <v>McMillan Elementary</v>
      </c>
    </row>
    <row r="41" spans="1:5" ht="12.75">
      <c r="A41">
        <v>40</v>
      </c>
      <c r="B41" s="4">
        <v>0.006020833333333333</v>
      </c>
      <c r="C41" t="str">
        <f>"Manreet"</f>
        <v>Manreet</v>
      </c>
      <c r="D41" t="str">
        <f>"Dhillon"</f>
        <v>Dhillon</v>
      </c>
      <c r="E41" t="str">
        <f>"King Traditional Elementary School"</f>
        <v>King Traditional Elementary School</v>
      </c>
    </row>
    <row r="42" spans="1:5" ht="12.75">
      <c r="A42">
        <v>41</v>
      </c>
      <c r="B42" s="4">
        <v>0.00602662037037037</v>
      </c>
      <c r="C42" t="str">
        <f>"Averi"</f>
        <v>Averi</v>
      </c>
      <c r="D42" t="str">
        <f>"Currie"</f>
        <v>Currie</v>
      </c>
      <c r="E42" t="str">
        <f>"McMillan Elementary"</f>
        <v>McMillan Elementary</v>
      </c>
    </row>
    <row r="43" spans="1:5" ht="12.75">
      <c r="A43">
        <v>42</v>
      </c>
      <c r="B43" s="4">
        <v>0.006137731481481481</v>
      </c>
      <c r="C43" t="str">
        <f>"Mehar"</f>
        <v>Mehar</v>
      </c>
      <c r="D43" t="str">
        <f>"Dhillon"</f>
        <v>Dhillon</v>
      </c>
      <c r="E43" t="str">
        <f>"Bondar Elementary"</f>
        <v>Bondar Elementary</v>
      </c>
    </row>
    <row r="44" spans="1:5" ht="12.75">
      <c r="A44">
        <v>43</v>
      </c>
      <c r="B44" s="4">
        <v>0.006199074074074073</v>
      </c>
      <c r="C44" t="str">
        <f>"Lola"</f>
        <v>Lola</v>
      </c>
      <c r="D44" t="str">
        <f>"Reimer"</f>
        <v>Reimer</v>
      </c>
      <c r="E44" t="str">
        <f>"MEI Elementary"</f>
        <v>MEI Elementary</v>
      </c>
    </row>
    <row r="45" spans="1:5" ht="12.75">
      <c r="A45">
        <v>44</v>
      </c>
      <c r="B45" s="4">
        <v>0.006211805555555556</v>
      </c>
      <c r="C45" t="str">
        <f>"Kelly"</f>
        <v>Kelly</v>
      </c>
      <c r="D45" t="str">
        <f>"Weiss"</f>
        <v>Weiss</v>
      </c>
      <c r="E45" t="str">
        <f>"Terry Fox Elementary"</f>
        <v>Terry Fox Elementary</v>
      </c>
    </row>
    <row r="46" spans="1:5" ht="12.75">
      <c r="A46">
        <v>45</v>
      </c>
      <c r="B46" s="4">
        <v>0.006208333333333333</v>
      </c>
      <c r="C46" t="str">
        <f>"Eshnaa"</f>
        <v>Eshnaa</v>
      </c>
      <c r="D46" t="str">
        <f>"Gill"</f>
        <v>Gill</v>
      </c>
      <c r="E46" t="str">
        <f>"Auguston Traditional Elementary School"</f>
        <v>Auguston Traditional Elementary School</v>
      </c>
    </row>
    <row r="47" spans="1:5" ht="12.75">
      <c r="A47">
        <v>46</v>
      </c>
      <c r="B47" s="4">
        <v>0.006211805555555556</v>
      </c>
      <c r="C47" t="str">
        <f>"Manjot"</f>
        <v>Manjot</v>
      </c>
      <c r="D47" t="str">
        <f>"Gill"</f>
        <v>Gill</v>
      </c>
      <c r="E47" t="str">
        <f>"Bondar Elementary"</f>
        <v>Bondar Elementary</v>
      </c>
    </row>
    <row r="48" spans="1:5" ht="12.75">
      <c r="A48">
        <v>47</v>
      </c>
      <c r="B48" s="4">
        <v>0.006243055555555556</v>
      </c>
      <c r="C48" t="str">
        <f>"Kayla"</f>
        <v>Kayla</v>
      </c>
      <c r="D48" t="str">
        <f>"Whiteley"</f>
        <v>Whiteley</v>
      </c>
      <c r="E48" t="str">
        <f>"John Calvin School"</f>
        <v>John Calvin School</v>
      </c>
    </row>
    <row r="49" spans="1:5" ht="12.75">
      <c r="A49">
        <v>48</v>
      </c>
      <c r="B49" s="4">
        <v>0.00630324074074074</v>
      </c>
      <c r="C49" t="str">
        <f>"Brennaugh"</f>
        <v>Brennaugh</v>
      </c>
      <c r="D49" t="str">
        <f>"Harman"</f>
        <v>Harman</v>
      </c>
      <c r="E49" t="str">
        <f>"Terry Fox Elementary"</f>
        <v>Terry Fox Elementary</v>
      </c>
    </row>
    <row r="50" spans="1:5" ht="12.75">
      <c r="A50">
        <v>49</v>
      </c>
      <c r="B50" s="4">
        <v>0.006341435185185185</v>
      </c>
      <c r="C50" t="str">
        <f>"Kirin"</f>
        <v>Kirin</v>
      </c>
      <c r="D50" t="str">
        <f>"Sura"</f>
        <v>Sura</v>
      </c>
      <c r="E50" t="str">
        <f>"King Traditional Elementary School"</f>
        <v>King Traditional Elementary School</v>
      </c>
    </row>
    <row r="51" spans="1:5" ht="12.75">
      <c r="A51">
        <v>50</v>
      </c>
      <c r="B51" s="4">
        <v>0.006391203703703704</v>
      </c>
      <c r="C51" s="2" t="s">
        <v>185</v>
      </c>
      <c r="D51" s="2" t="s">
        <v>186</v>
      </c>
      <c r="E51" s="2" t="s">
        <v>187</v>
      </c>
    </row>
    <row r="52" spans="1:5" ht="12.75">
      <c r="A52">
        <v>51</v>
      </c>
      <c r="B52" s="4">
        <v>0.006405092592592592</v>
      </c>
      <c r="C52" t="str">
        <f>"Keerat"</f>
        <v>Keerat</v>
      </c>
      <c r="D52" t="str">
        <f>"Bhullar"</f>
        <v>Bhullar</v>
      </c>
      <c r="E52" t="str">
        <f>"King Traditional Elementary School"</f>
        <v>King Traditional Elementary School</v>
      </c>
    </row>
    <row r="53" spans="1:5" ht="12.75">
      <c r="A53">
        <v>52</v>
      </c>
      <c r="B53" s="4">
        <v>0.006425925925925926</v>
      </c>
      <c r="C53" t="str">
        <f>"Gurnaaz"</f>
        <v>Gurnaaz</v>
      </c>
      <c r="D53" t="str">
        <f>"Pannu"</f>
        <v>Pannu</v>
      </c>
      <c r="E53" t="str">
        <f>"King Traditional Elementary School"</f>
        <v>King Traditional Elementary School</v>
      </c>
    </row>
    <row r="54" spans="1:5" ht="12.75">
      <c r="A54">
        <v>53</v>
      </c>
      <c r="B54" s="4">
        <v>0.006478009259259259</v>
      </c>
      <c r="C54" t="str">
        <f>"Asha"</f>
        <v>Asha</v>
      </c>
      <c r="D54" t="str">
        <f>"Naslund"</f>
        <v>Naslund</v>
      </c>
      <c r="E54" t="str">
        <f>"South Poplar Traditional"</f>
        <v>South Poplar Traditional</v>
      </c>
    </row>
    <row r="55" spans="1:5" ht="12.75">
      <c r="A55">
        <v>54</v>
      </c>
      <c r="B55" s="4">
        <v>0.006525462962962963</v>
      </c>
      <c r="C55" t="str">
        <f>"Grace"</f>
        <v>Grace</v>
      </c>
      <c r="D55" t="str">
        <f>"Lee"</f>
        <v>Lee</v>
      </c>
      <c r="E55" t="str">
        <f>"Abbotsford Christian School"</f>
        <v>Abbotsford Christian School</v>
      </c>
    </row>
    <row r="56" spans="1:5" ht="12.75">
      <c r="A56">
        <v>55</v>
      </c>
      <c r="B56" s="4">
        <v>0.0066469907407407415</v>
      </c>
      <c r="C56" s="7" t="s">
        <v>171</v>
      </c>
      <c r="D56" s="7" t="s">
        <v>172</v>
      </c>
      <c r="E56" s="7" t="s">
        <v>173</v>
      </c>
    </row>
    <row r="57" spans="1:5" ht="12.75">
      <c r="A57">
        <v>56</v>
      </c>
      <c r="B57" s="4">
        <v>0.00666087962962963</v>
      </c>
      <c r="C57" t="str">
        <f>"Hailey"</f>
        <v>Hailey</v>
      </c>
      <c r="D57" t="str">
        <f>"Wind"</f>
        <v>Wind</v>
      </c>
      <c r="E57" t="str">
        <f>"McMillan Elementary"</f>
        <v>McMillan Elementary</v>
      </c>
    </row>
    <row r="58" spans="1:5" ht="12.75">
      <c r="A58">
        <v>57</v>
      </c>
      <c r="B58" s="4">
        <v>0.006712962962962962</v>
      </c>
      <c r="C58" t="str">
        <f>"Parleen"</f>
        <v>Parleen</v>
      </c>
      <c r="D58" t="str">
        <f>"Sandhu"</f>
        <v>Sandhu</v>
      </c>
      <c r="E58" t="str">
        <f>"Clearbrook Elementary"</f>
        <v>Clearbrook Elementary</v>
      </c>
    </row>
    <row r="59" spans="1:5" ht="12.75">
      <c r="A59">
        <v>58</v>
      </c>
      <c r="B59" s="4">
        <v>0.00675</v>
      </c>
      <c r="C59" t="str">
        <f>"Dallaena"</f>
        <v>Dallaena</v>
      </c>
      <c r="D59" t="str">
        <f>"Piche"</f>
        <v>Piche</v>
      </c>
      <c r="E59" t="str">
        <f>"McMillan Elementary"</f>
        <v>McMillan Elementary</v>
      </c>
    </row>
    <row r="60" spans="1:5" ht="12.75">
      <c r="A60">
        <v>59</v>
      </c>
      <c r="B60" s="4">
        <v>0.006835648148148149</v>
      </c>
      <c r="C60" t="str">
        <f>"Abbie"</f>
        <v>Abbie</v>
      </c>
      <c r="D60" t="str">
        <f>"Miller"</f>
        <v>Miller</v>
      </c>
      <c r="E60" t="str">
        <f>"MEI Elementary"</f>
        <v>MEI Elementary</v>
      </c>
    </row>
    <row r="61" spans="1:5" ht="12.75">
      <c r="A61">
        <v>60</v>
      </c>
      <c r="B61" s="4">
        <v>0.006930555555555555</v>
      </c>
      <c r="C61" t="str">
        <f>"Laken"</f>
        <v>Laken</v>
      </c>
      <c r="D61" t="str">
        <f>"Trolland"</f>
        <v>Trolland</v>
      </c>
      <c r="E61" t="str">
        <f>"Ten-Broeck Elem"</f>
        <v>Ten-Broeck Elem</v>
      </c>
    </row>
    <row r="62" spans="1:5" ht="12.75">
      <c r="A62">
        <v>61</v>
      </c>
      <c r="B62" s="4">
        <v>0.006935185185185186</v>
      </c>
      <c r="C62" t="str">
        <f>"Mannat"</f>
        <v>Mannat</v>
      </c>
      <c r="D62" t="str">
        <f>"Bains"</f>
        <v>Bains</v>
      </c>
      <c r="E62" t="str">
        <f>"King Traditional Elementary School"</f>
        <v>King Traditional Elementary School</v>
      </c>
    </row>
    <row r="63" spans="1:5" ht="12.75">
      <c r="A63">
        <v>62</v>
      </c>
      <c r="B63" s="4">
        <v>0.007001157407407407</v>
      </c>
      <c r="C63" s="2" t="s">
        <v>182</v>
      </c>
      <c r="D63" s="2" t="s">
        <v>183</v>
      </c>
      <c r="E63" s="2" t="s">
        <v>184</v>
      </c>
    </row>
    <row r="64" spans="1:5" ht="16.5">
      <c r="A64">
        <v>63</v>
      </c>
      <c r="B64" s="4">
        <v>0.007023148148148147</v>
      </c>
      <c r="C64" s="9" t="s">
        <v>132</v>
      </c>
      <c r="D64" s="9" t="s">
        <v>197</v>
      </c>
      <c r="E64" s="9" t="s">
        <v>92</v>
      </c>
    </row>
    <row r="65" spans="1:5" ht="12.75">
      <c r="A65">
        <v>64</v>
      </c>
      <c r="B65" s="4">
        <v>0.007501157407407407</v>
      </c>
      <c r="C65" t="str">
        <f>"Jasmeen"</f>
        <v>Jasmeen</v>
      </c>
      <c r="D65" t="str">
        <f>"Gill"</f>
        <v>Gill</v>
      </c>
      <c r="E65" t="str">
        <f>"Clearbrook Elementary"</f>
        <v>Clearbrook Elementary</v>
      </c>
    </row>
    <row r="66" spans="1:5" ht="12.75">
      <c r="A66">
        <v>65</v>
      </c>
      <c r="B66" s="4">
        <v>0.00758912037037037</v>
      </c>
      <c r="C66" t="str">
        <f>"Hanamay"</f>
        <v>Hanamay</v>
      </c>
      <c r="D66" t="str">
        <f>"O'Connor"</f>
        <v>O'Connor</v>
      </c>
      <c r="E66" t="str">
        <f>"MEI Elementary"</f>
        <v>MEI Elementary</v>
      </c>
    </row>
    <row r="67" spans="1:5" ht="12.75">
      <c r="A67">
        <v>66</v>
      </c>
      <c r="B67" s="4">
        <v>0.007613425925925925</v>
      </c>
      <c r="C67" t="str">
        <f>"Chloe"</f>
        <v>Chloe</v>
      </c>
      <c r="D67" t="str">
        <f>"Nickel"</f>
        <v>Nickel</v>
      </c>
      <c r="E67" t="str">
        <f>"Clearbrook Elementary"</f>
        <v>Clearbrook Elementary</v>
      </c>
    </row>
    <row r="68" spans="1:5" ht="12.75">
      <c r="A68">
        <v>67</v>
      </c>
      <c r="B68" s="4">
        <v>0.007686342592592593</v>
      </c>
      <c r="C68" t="str">
        <f>"Camryn"</f>
        <v>Camryn</v>
      </c>
      <c r="D68" t="str">
        <f>"Jefremow"</f>
        <v>Jefremow</v>
      </c>
      <c r="E68" t="str">
        <f>"MEI Elementary"</f>
        <v>MEI Elementary</v>
      </c>
    </row>
    <row r="69" spans="1:5" ht="12.75">
      <c r="A69">
        <v>68</v>
      </c>
      <c r="B69" s="4">
        <v>0.007846064814814814</v>
      </c>
      <c r="C69" s="1" t="s">
        <v>121</v>
      </c>
      <c r="D69" s="1" t="s">
        <v>122</v>
      </c>
      <c r="E69" s="1" t="s">
        <v>123</v>
      </c>
    </row>
    <row r="70" spans="1:5" ht="12.75">
      <c r="A70">
        <v>69</v>
      </c>
      <c r="B70" s="4">
        <v>0.007894675925925927</v>
      </c>
      <c r="C70" t="str">
        <f>"Rachel"</f>
        <v>Rachel</v>
      </c>
      <c r="D70" t="str">
        <f>"Wilton"</f>
        <v>Wilton</v>
      </c>
      <c r="E70" t="str">
        <f>"MEI Elementary"</f>
        <v>MEI Elementary</v>
      </c>
    </row>
    <row r="71" spans="1:5" ht="12.75">
      <c r="A71">
        <v>70</v>
      </c>
      <c r="B71" s="4">
        <v>0.007912037037037037</v>
      </c>
      <c r="C71" t="str">
        <f>"Sanah"</f>
        <v>Sanah</v>
      </c>
      <c r="D71" t="str">
        <f>"Sharma"</f>
        <v>Sharma</v>
      </c>
      <c r="E71" t="str">
        <f>"King Traditional Elementary School"</f>
        <v>King Traditional Elementary School</v>
      </c>
    </row>
    <row r="72" spans="1:5" ht="12.75">
      <c r="A72">
        <v>71</v>
      </c>
      <c r="B72" s="4">
        <v>0.007956018518518519</v>
      </c>
      <c r="C72" t="str">
        <f>"Uttara"</f>
        <v>Uttara</v>
      </c>
      <c r="D72" t="str">
        <f>"Makwana"</f>
        <v>Makwana</v>
      </c>
      <c r="E72" t="str">
        <f>"Terry Fox Elementary"</f>
        <v>Terry Fox Elementary</v>
      </c>
    </row>
    <row r="73" spans="1:5" ht="12.75">
      <c r="A73">
        <v>72</v>
      </c>
      <c r="B73" s="4">
        <v>0.007960648148148149</v>
      </c>
      <c r="C73" t="str">
        <f>"Tanvir"</f>
        <v>Tanvir</v>
      </c>
      <c r="D73" t="str">
        <f>"Boparai"</f>
        <v>Boparai</v>
      </c>
      <c r="E73" t="str">
        <f>"Bondar Elementary"</f>
        <v>Bondar Elementary</v>
      </c>
    </row>
    <row r="74" spans="1:5" ht="12.75">
      <c r="A74">
        <v>73</v>
      </c>
      <c r="B74" s="4">
        <v>0.008099537037037037</v>
      </c>
      <c r="C74" t="str">
        <f>"Zoey"</f>
        <v>Zoey</v>
      </c>
      <c r="D74" t="str">
        <f>"Avila"</f>
        <v>Avila</v>
      </c>
      <c r="E74" t="str">
        <f>"MEI Elementary"</f>
        <v>MEI Elementary</v>
      </c>
    </row>
    <row r="75" spans="1:5" ht="12.75">
      <c r="A75">
        <v>74</v>
      </c>
      <c r="B75" s="4">
        <v>0.009443287037037036</v>
      </c>
      <c r="C75" t="str">
        <f>"Parneet"</f>
        <v>Parneet</v>
      </c>
      <c r="D75" t="str">
        <f>"Bains"</f>
        <v>Bains</v>
      </c>
      <c r="E75" t="str">
        <f>"Clearbrook Elementary"</f>
        <v>Clearbrook Elementary</v>
      </c>
    </row>
    <row r="76" spans="1:5" ht="12.75">
      <c r="A76">
        <v>75</v>
      </c>
      <c r="B76" s="4">
        <v>0.009572916666666667</v>
      </c>
      <c r="C76" t="str">
        <f>"Harmeet"</f>
        <v>Harmeet</v>
      </c>
      <c r="D76" t="str">
        <f>"Choongh"</f>
        <v>Choongh</v>
      </c>
      <c r="E76" t="str">
        <f>"Clearbrook Elementary"</f>
        <v>Clearbrook Elementary</v>
      </c>
    </row>
    <row r="77" spans="1:5" ht="12.75">
      <c r="A77">
        <v>76</v>
      </c>
      <c r="B77" s="4">
        <v>0.009591435185185185</v>
      </c>
      <c r="C77" t="str">
        <f>"Anaiah"</f>
        <v>Anaiah</v>
      </c>
      <c r="D77" t="str">
        <f>"Shenoy"</f>
        <v>Shenoy</v>
      </c>
      <c r="E77" t="str">
        <f>"Cornerstone Christian School"</f>
        <v>Cornerstone Christian School</v>
      </c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spans="2:5" ht="12.75">
      <c r="B86" s="4"/>
      <c r="C86" s="1"/>
      <c r="D86" s="1"/>
      <c r="E86" s="1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spans="2:5" ht="12.75">
      <c r="B109" s="4"/>
      <c r="C109" s="1"/>
      <c r="D109" s="1"/>
      <c r="E109" s="1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56" spans="3:5" ht="12.75">
      <c r="C156" s="1"/>
      <c r="D156" s="1"/>
      <c r="E156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bestFit="1" customWidth="1"/>
    <col min="2" max="2" width="7.25390625" style="0" bestFit="1" customWidth="1"/>
    <col min="3" max="3" width="10.375" style="0" bestFit="1" customWidth="1"/>
    <col min="4" max="4" width="10.50390625" style="0" bestFit="1" customWidth="1"/>
    <col min="5" max="5" width="34.50390625" style="0" bestFit="1" customWidth="1"/>
  </cols>
  <sheetData>
    <row r="1" spans="1:6" ht="12.75">
      <c r="A1" s="1" t="s">
        <v>158</v>
      </c>
      <c r="B1" s="1" t="s">
        <v>3</v>
      </c>
      <c r="C1" t="s">
        <v>0</v>
      </c>
      <c r="D1" t="s">
        <v>1</v>
      </c>
      <c r="E1" t="s">
        <v>2</v>
      </c>
      <c r="F1" s="1"/>
    </row>
    <row r="2" spans="1:5" ht="12.75">
      <c r="A2">
        <v>1</v>
      </c>
      <c r="B2" s="4">
        <v>0.004402777777777777</v>
      </c>
      <c r="C2" t="str">
        <f>"Daniel"</f>
        <v>Daniel</v>
      </c>
      <c r="D2" t="str">
        <f>"Fleming"</f>
        <v>Fleming</v>
      </c>
      <c r="E2" t="str">
        <f>"Abbotsford Christian School"</f>
        <v>Abbotsford Christian School</v>
      </c>
    </row>
    <row r="3" spans="1:5" ht="12.75">
      <c r="A3">
        <v>2</v>
      </c>
      <c r="B3" s="4">
        <v>0.004405092592592593</v>
      </c>
      <c r="C3" s="6" t="s">
        <v>174</v>
      </c>
      <c r="D3" s="6" t="s">
        <v>175</v>
      </c>
      <c r="E3" s="6" t="s">
        <v>169</v>
      </c>
    </row>
    <row r="4" spans="1:5" ht="12.75">
      <c r="A4">
        <v>3</v>
      </c>
      <c r="B4" s="4">
        <v>0.004453703703703704</v>
      </c>
      <c r="C4" t="str">
        <f>"Luke"</f>
        <v>Luke</v>
      </c>
      <c r="D4" t="str">
        <f>"Wight"</f>
        <v>Wight</v>
      </c>
      <c r="E4" t="str">
        <f>"McMillan Elementary"</f>
        <v>McMillan Elementary</v>
      </c>
    </row>
    <row r="5" spans="1:5" ht="12.75">
      <c r="A5">
        <v>4</v>
      </c>
      <c r="B5" s="4">
        <v>0.0045694444444444446</v>
      </c>
      <c r="C5" t="str">
        <f>"Gurshawn"</f>
        <v>Gurshawn</v>
      </c>
      <c r="D5" t="str">
        <f>"Brar"</f>
        <v>Brar</v>
      </c>
      <c r="E5" t="str">
        <f>"King Traditional Elementary School"</f>
        <v>King Traditional Elementary School</v>
      </c>
    </row>
    <row r="6" spans="1:5" ht="12.75">
      <c r="A6">
        <v>5</v>
      </c>
      <c r="B6" s="4">
        <v>0.004579861111111111</v>
      </c>
      <c r="C6" t="str">
        <f>"Logan"</f>
        <v>Logan</v>
      </c>
      <c r="D6" t="str">
        <f>"Spanninga"</f>
        <v>Spanninga</v>
      </c>
      <c r="E6" t="str">
        <f>"John Calvin School"</f>
        <v>John Calvin School</v>
      </c>
    </row>
    <row r="7" spans="1:5" ht="12.75">
      <c r="A7">
        <v>6</v>
      </c>
      <c r="B7" s="4">
        <v>0.004615740740740741</v>
      </c>
      <c r="C7" t="s">
        <v>142</v>
      </c>
      <c r="D7" t="s">
        <v>143</v>
      </c>
      <c r="E7" t="s">
        <v>124</v>
      </c>
    </row>
    <row r="8" spans="1:5" ht="12.75">
      <c r="A8">
        <v>7</v>
      </c>
      <c r="B8" s="4">
        <v>0.00462962962962963</v>
      </c>
      <c r="C8" t="str">
        <f>"Owen"</f>
        <v>Owen</v>
      </c>
      <c r="D8" t="str">
        <f>"Rogalsky"</f>
        <v>Rogalsky</v>
      </c>
      <c r="E8" t="str">
        <f>"Auguston Traditional Elementary School"</f>
        <v>Auguston Traditional Elementary School</v>
      </c>
    </row>
    <row r="9" spans="1:5" ht="12.75">
      <c r="A9">
        <v>8</v>
      </c>
      <c r="B9" s="4">
        <v>0.004637731481481481</v>
      </c>
      <c r="C9" t="str">
        <f>"Tristan"</f>
        <v>Tristan</v>
      </c>
      <c r="D9" t="str">
        <f>"Steiger"</f>
        <v>Steiger</v>
      </c>
      <c r="E9" t="str">
        <f>"South Poplar Traditional"</f>
        <v>South Poplar Traditional</v>
      </c>
    </row>
    <row r="10" spans="1:5" ht="12.75">
      <c r="A10">
        <v>9</v>
      </c>
      <c r="B10" s="4">
        <v>0.004642361111111112</v>
      </c>
      <c r="C10" t="str">
        <f>"Leo"</f>
        <v>Leo</v>
      </c>
      <c r="D10" t="str">
        <f>"Donegan"</f>
        <v>Donegan</v>
      </c>
      <c r="E10" t="str">
        <f>"Auguston Traditional Elementary School"</f>
        <v>Auguston Traditional Elementary School</v>
      </c>
    </row>
    <row r="11" spans="1:5" ht="12.75">
      <c r="A11">
        <v>10</v>
      </c>
      <c r="B11" s="4">
        <v>0.004753472222222222</v>
      </c>
      <c r="C11" t="str">
        <f>"Mion"</f>
        <v>Mion</v>
      </c>
      <c r="D11" t="str">
        <f>"Kunugasa"</f>
        <v>Kunugasa</v>
      </c>
      <c r="E11" t="str">
        <f>"Bondar Elementary"</f>
        <v>Bondar Elementary</v>
      </c>
    </row>
    <row r="12" spans="1:5" ht="12.75">
      <c r="A12">
        <v>11</v>
      </c>
      <c r="B12" s="4">
        <v>0.0047615740740740735</v>
      </c>
      <c r="C12" t="str">
        <f>"Nico"</f>
        <v>Nico</v>
      </c>
      <c r="D12" t="str">
        <f>"Venier"</f>
        <v>Venier</v>
      </c>
      <c r="E12" t="str">
        <f>"Auguston Traditional Elementary School"</f>
        <v>Auguston Traditional Elementary School</v>
      </c>
    </row>
    <row r="13" spans="1:5" ht="12.75">
      <c r="A13">
        <v>12</v>
      </c>
      <c r="B13" s="4">
        <v>0.004766203703703704</v>
      </c>
      <c r="C13" t="str">
        <f>"Arie"</f>
        <v>Arie</v>
      </c>
      <c r="D13" t="str">
        <f>"Wassenaar"</f>
        <v>Wassenaar</v>
      </c>
      <c r="E13" t="str">
        <f>"South Poplar Traditional"</f>
        <v>South Poplar Traditional</v>
      </c>
    </row>
    <row r="14" spans="1:5" ht="12.75">
      <c r="A14">
        <v>13</v>
      </c>
      <c r="B14" s="4">
        <v>0.0047708333333333335</v>
      </c>
      <c r="C14" t="str">
        <f>"Mirco"</f>
        <v>Mirco</v>
      </c>
      <c r="D14" t="str">
        <f>"Peters"</f>
        <v>Peters</v>
      </c>
      <c r="E14" t="str">
        <f>"Abbotsford Christian School"</f>
        <v>Abbotsford Christian School</v>
      </c>
    </row>
    <row r="15" spans="1:5" ht="12.75">
      <c r="A15">
        <v>14</v>
      </c>
      <c r="B15" s="4">
        <v>0.004788194444444444</v>
      </c>
      <c r="C15" t="str">
        <f>"Dane"</f>
        <v>Dane</v>
      </c>
      <c r="D15" t="str">
        <f>"Ellis"</f>
        <v>Ellis</v>
      </c>
      <c r="E15" t="str">
        <f>"Auguston Traditional Elementary School"</f>
        <v>Auguston Traditional Elementary School</v>
      </c>
    </row>
    <row r="16" spans="1:5" ht="12.75">
      <c r="A16">
        <v>15</v>
      </c>
      <c r="B16" s="4">
        <v>0.004899305555555555</v>
      </c>
      <c r="C16" t="str">
        <f>"Zach"</f>
        <v>Zach</v>
      </c>
      <c r="D16" t="str">
        <f>"Dahl"</f>
        <v>Dahl</v>
      </c>
      <c r="E16" t="str">
        <f>"Auguston Traditional Elementary School"</f>
        <v>Auguston Traditional Elementary School</v>
      </c>
    </row>
    <row r="17" spans="1:5" ht="12.75">
      <c r="A17">
        <v>16</v>
      </c>
      <c r="B17" s="4">
        <v>0.004905092592592593</v>
      </c>
      <c r="C17" t="str">
        <f>"Asher"</f>
        <v>Asher</v>
      </c>
      <c r="D17" t="str">
        <f>"Jansen"</f>
        <v>Jansen</v>
      </c>
      <c r="E17" t="str">
        <f>"Auguston Traditional Elementary School"</f>
        <v>Auguston Traditional Elementary School</v>
      </c>
    </row>
    <row r="18" spans="1:5" ht="12.75">
      <c r="A18">
        <v>17</v>
      </c>
      <c r="B18" s="4">
        <v>0.004953703703703704</v>
      </c>
      <c r="C18" t="str">
        <f>"Carter"</f>
        <v>Carter</v>
      </c>
      <c r="D18" t="str">
        <f>"Redekop"</f>
        <v>Redekop</v>
      </c>
      <c r="E18" t="str">
        <f>"Unattached BC"</f>
        <v>Unattached BC</v>
      </c>
    </row>
    <row r="19" spans="1:5" ht="12.75">
      <c r="A19">
        <v>18</v>
      </c>
      <c r="B19" s="4">
        <v>0.004961805555555555</v>
      </c>
      <c r="C19" t="str">
        <f>"Hudson"</f>
        <v>Hudson</v>
      </c>
      <c r="D19" t="str">
        <f>"MacKenzie"</f>
        <v>MacKenzie</v>
      </c>
      <c r="E19" t="str">
        <f>"King Traditional Elementary School"</f>
        <v>King Traditional Elementary School</v>
      </c>
    </row>
    <row r="20" spans="1:5" ht="12.75">
      <c r="A20">
        <v>19</v>
      </c>
      <c r="B20" s="4">
        <v>0.004981481481481482</v>
      </c>
      <c r="C20" t="str">
        <f>"Ben"</f>
        <v>Ben</v>
      </c>
      <c r="D20" t="str">
        <f>"Dickson"</f>
        <v>Dickson</v>
      </c>
      <c r="E20" t="str">
        <f>"McMillan Elementary"</f>
        <v>McMillan Elementary</v>
      </c>
    </row>
    <row r="21" spans="1:5" ht="12.75">
      <c r="A21">
        <v>20</v>
      </c>
      <c r="B21" s="4">
        <v>0.0050266203703703705</v>
      </c>
      <c r="C21" t="str">
        <f>"Preston"</f>
        <v>Preston</v>
      </c>
      <c r="D21" t="str">
        <f>"Nelson"</f>
        <v>Nelson</v>
      </c>
      <c r="E21" t="str">
        <f>"Terry Fox Elementary"</f>
        <v>Terry Fox Elementary</v>
      </c>
    </row>
    <row r="22" spans="1:5" ht="12.75">
      <c r="A22">
        <v>21</v>
      </c>
      <c r="B22" s="4">
        <v>0.005047453703703704</v>
      </c>
      <c r="C22" t="str">
        <f>"Ryder"</f>
        <v>Ryder</v>
      </c>
      <c r="D22" t="str">
        <f>"Woods"</f>
        <v>Woods</v>
      </c>
      <c r="E22" t="str">
        <f>"Upper Sumas"</f>
        <v>Upper Sumas</v>
      </c>
    </row>
    <row r="23" spans="1:5" ht="12.75">
      <c r="A23">
        <v>22</v>
      </c>
      <c r="B23" s="4">
        <v>0.005068287037037037</v>
      </c>
      <c r="C23" t="str">
        <f>"Deakan"</f>
        <v>Deakan</v>
      </c>
      <c r="D23" t="str">
        <f>"Kobes"</f>
        <v>Kobes</v>
      </c>
      <c r="E23" t="str">
        <f>"John Calvin School"</f>
        <v>John Calvin School</v>
      </c>
    </row>
    <row r="24" spans="1:5" ht="12.75">
      <c r="A24">
        <v>23</v>
      </c>
      <c r="B24" s="4">
        <v>0.005076388888888888</v>
      </c>
      <c r="C24" t="str">
        <f>"Marek"</f>
        <v>Marek</v>
      </c>
      <c r="D24" t="str">
        <f>"Guynup"</f>
        <v>Guynup</v>
      </c>
      <c r="E24" t="str">
        <f>"Bondar Elementary"</f>
        <v>Bondar Elementary</v>
      </c>
    </row>
    <row r="25" spans="1:5" ht="12.75">
      <c r="A25">
        <v>24</v>
      </c>
      <c r="B25" s="4">
        <v>0.005082175925925926</v>
      </c>
      <c r="C25" t="str">
        <f>"Emmanuel"</f>
        <v>Emmanuel</v>
      </c>
      <c r="D25" t="str">
        <f>"Jael"</f>
        <v>Jael</v>
      </c>
      <c r="E25" t="str">
        <f>"Abbotsford Christian School"</f>
        <v>Abbotsford Christian School</v>
      </c>
    </row>
    <row r="26" spans="1:5" ht="12.75">
      <c r="A26">
        <v>25</v>
      </c>
      <c r="B26" s="4">
        <v>0.005086805555555555</v>
      </c>
      <c r="C26" t="str">
        <f>"Eddie"</f>
        <v>Eddie</v>
      </c>
      <c r="D26" t="str">
        <f>"Geelhoed"</f>
        <v>Geelhoed</v>
      </c>
      <c r="E26" t="str">
        <f>"Terry Fox Elementary"</f>
        <v>Terry Fox Elementary</v>
      </c>
    </row>
    <row r="27" spans="1:5" ht="12.75">
      <c r="A27">
        <v>26</v>
      </c>
      <c r="B27" s="4">
        <v>0.00521412037037037</v>
      </c>
      <c r="C27" t="str">
        <f>"Dalkhwaz"</f>
        <v>Dalkhwaz</v>
      </c>
      <c r="D27" t="str">
        <f>"Eedo"</f>
        <v>Eedo</v>
      </c>
      <c r="E27" t="str">
        <f>"Terry Fox Elementary"</f>
        <v>Terry Fox Elementary</v>
      </c>
    </row>
    <row r="28" spans="1:5" ht="12.75">
      <c r="A28">
        <v>27</v>
      </c>
      <c r="B28" s="4">
        <v>0.005233796296296296</v>
      </c>
      <c r="C28" t="str">
        <f>"Kevin"</f>
        <v>Kevin</v>
      </c>
      <c r="D28" t="str">
        <f>"Lee"</f>
        <v>Lee</v>
      </c>
      <c r="E28" t="str">
        <f>"Auguston Traditional Elementary School"</f>
        <v>Auguston Traditional Elementary School</v>
      </c>
    </row>
    <row r="29" spans="1:5" ht="12.75">
      <c r="A29">
        <v>28</v>
      </c>
      <c r="B29" s="4">
        <v>0.0052430555555555555</v>
      </c>
      <c r="C29" t="str">
        <f>"Ostap"</f>
        <v>Ostap</v>
      </c>
      <c r="D29" t="str">
        <f>"Lyseiko"</f>
        <v>Lyseiko</v>
      </c>
      <c r="E29" t="str">
        <f>"Clearbrook Elementary"</f>
        <v>Clearbrook Elementary</v>
      </c>
    </row>
    <row r="30" spans="1:5" ht="12.75">
      <c r="A30">
        <v>29</v>
      </c>
      <c r="B30" s="4">
        <v>0.00527199074074074</v>
      </c>
      <c r="C30" t="str">
        <f>"Lucas"</f>
        <v>Lucas</v>
      </c>
      <c r="D30" t="str">
        <f>"Meerstra"</f>
        <v>Meerstra</v>
      </c>
      <c r="E30" t="str">
        <f>"John Calvin School"</f>
        <v>John Calvin School</v>
      </c>
    </row>
    <row r="31" spans="1:5" ht="12.75">
      <c r="A31">
        <v>30</v>
      </c>
      <c r="B31" s="4">
        <v>0.005291666666666667</v>
      </c>
      <c r="C31" t="str">
        <f>"Shaan"</f>
        <v>Shaan</v>
      </c>
      <c r="D31" t="str">
        <f>"Brar"</f>
        <v>Brar</v>
      </c>
      <c r="E31" t="str">
        <f>"Ten-Broeck Elem"</f>
        <v>Ten-Broeck Elem</v>
      </c>
    </row>
    <row r="32" spans="1:5" ht="12.75">
      <c r="A32">
        <v>31</v>
      </c>
      <c r="B32" s="4">
        <v>0.005318287037037037</v>
      </c>
      <c r="C32" t="str">
        <f>"Shaun"</f>
        <v>Shaun</v>
      </c>
      <c r="D32" t="str">
        <f>"Madahar"</f>
        <v>Madahar</v>
      </c>
      <c r="E32" t="str">
        <f>"MEI Elementary"</f>
        <v>MEI Elementary</v>
      </c>
    </row>
    <row r="33" spans="1:5" ht="12.75">
      <c r="A33">
        <v>32</v>
      </c>
      <c r="B33" s="4">
        <v>0.005324074074074075</v>
      </c>
      <c r="C33" t="str">
        <f>"Dawson"</f>
        <v>Dawson</v>
      </c>
      <c r="D33" t="str">
        <f>"Carman"</f>
        <v>Carman</v>
      </c>
      <c r="E33" t="str">
        <f>"South Poplar Traditional"</f>
        <v>South Poplar Traditional</v>
      </c>
    </row>
    <row r="34" spans="1:5" ht="12.75">
      <c r="A34">
        <v>33</v>
      </c>
      <c r="B34" s="4">
        <v>0.005332175925925927</v>
      </c>
      <c r="C34" t="str">
        <f>"Alex"</f>
        <v>Alex</v>
      </c>
      <c r="D34" t="str">
        <f>"Leonard"</f>
        <v>Leonard</v>
      </c>
      <c r="E34" t="str">
        <f>"King Traditional Elementary School"</f>
        <v>King Traditional Elementary School</v>
      </c>
    </row>
    <row r="35" spans="1:5" ht="12.75">
      <c r="A35">
        <v>34</v>
      </c>
      <c r="B35" s="4">
        <v>0.005348379629629629</v>
      </c>
      <c r="C35" t="str">
        <f>"Gurshaan"</f>
        <v>Gurshaan</v>
      </c>
      <c r="D35" t="str">
        <f>"Cheema"</f>
        <v>Cheema</v>
      </c>
      <c r="E35" t="str">
        <f>"South Poplar Traditional"</f>
        <v>South Poplar Traditional</v>
      </c>
    </row>
    <row r="36" spans="1:5" ht="12.75">
      <c r="A36">
        <v>35</v>
      </c>
      <c r="B36" s="4">
        <v>0.005368055555555556</v>
      </c>
      <c r="C36" t="str">
        <f>"Colin"</f>
        <v>Colin</v>
      </c>
      <c r="D36" t="str">
        <f>"Versluis"</f>
        <v>Versluis</v>
      </c>
      <c r="E36" t="str">
        <f>"John Calvin School"</f>
        <v>John Calvin School</v>
      </c>
    </row>
    <row r="37" spans="1:5" ht="12.75">
      <c r="A37">
        <v>36</v>
      </c>
      <c r="B37" s="4">
        <v>0.00538773148148148</v>
      </c>
      <c r="C37" t="str">
        <f>"Cohen"</f>
        <v>Cohen</v>
      </c>
      <c r="D37" t="str">
        <f>"Duncan"</f>
        <v>Duncan</v>
      </c>
      <c r="E37" t="str">
        <f>"MEI Elementary"</f>
        <v>MEI Elementary</v>
      </c>
    </row>
    <row r="38" spans="1:5" ht="12.75">
      <c r="A38">
        <v>37</v>
      </c>
      <c r="B38" s="4">
        <v>0.005440972222222222</v>
      </c>
      <c r="C38" t="str">
        <f>"Lochlen"</f>
        <v>Lochlen</v>
      </c>
      <c r="D38" t="str">
        <f>"Kampf"</f>
        <v>Kampf</v>
      </c>
      <c r="E38" t="str">
        <f>"McMillan Elementary"</f>
        <v>McMillan Elementary</v>
      </c>
    </row>
    <row r="39" spans="1:5" ht="12.75">
      <c r="A39">
        <v>38</v>
      </c>
      <c r="B39" s="4">
        <v>0.005469907407407407</v>
      </c>
      <c r="C39" t="str">
        <f>"Samuel"</f>
        <v>Samuel</v>
      </c>
      <c r="D39" t="str">
        <f>"Rasquinha"</f>
        <v>Rasquinha</v>
      </c>
      <c r="E39" t="str">
        <f>"South Poplar Traditional"</f>
        <v>South Poplar Traditional</v>
      </c>
    </row>
    <row r="40" spans="1:5" ht="12.75">
      <c r="A40">
        <v>39</v>
      </c>
      <c r="B40" s="4">
        <v>0.005483796296296296</v>
      </c>
      <c r="C40" t="str">
        <f>"Logan"</f>
        <v>Logan</v>
      </c>
      <c r="D40" t="str">
        <f>"Klassen"</f>
        <v>Klassen</v>
      </c>
      <c r="E40" t="str">
        <f>"Abbotsford Christian School"</f>
        <v>Abbotsford Christian School</v>
      </c>
    </row>
    <row r="41" spans="1:5" ht="12.75">
      <c r="A41">
        <v>40</v>
      </c>
      <c r="B41" s="4">
        <v>0.005488425925925925</v>
      </c>
      <c r="C41" t="str">
        <f>"Bronson"</f>
        <v>Bronson</v>
      </c>
      <c r="D41" t="str">
        <f>"Cardinal"</f>
        <v>Cardinal</v>
      </c>
      <c r="E41" t="str">
        <f>"Abbotsford Christian School"</f>
        <v>Abbotsford Christian School</v>
      </c>
    </row>
    <row r="42" spans="1:5" ht="12.75">
      <c r="A42">
        <v>41</v>
      </c>
      <c r="B42" s="4">
        <v>0.005604166666666667</v>
      </c>
      <c r="C42" t="str">
        <f>"Lucas"</f>
        <v>Lucas</v>
      </c>
      <c r="D42" t="str">
        <f>"Diotte"</f>
        <v>Diotte</v>
      </c>
      <c r="E42" t="str">
        <f>"McMillan Elementary"</f>
        <v>McMillan Elementary</v>
      </c>
    </row>
    <row r="43" spans="1:5" ht="12.75">
      <c r="A43">
        <v>42</v>
      </c>
      <c r="B43" s="4">
        <v>0.0056539351851851855</v>
      </c>
      <c r="C43" t="str">
        <f>"Jack"</f>
        <v>Jack</v>
      </c>
      <c r="D43" t="str">
        <f>"Chabot"</f>
        <v>Chabot</v>
      </c>
      <c r="E43" t="str">
        <f>"McMillan Elementary"</f>
        <v>McMillan Elementary</v>
      </c>
    </row>
    <row r="44" spans="1:5" ht="12.75">
      <c r="A44">
        <v>43</v>
      </c>
      <c r="B44" s="4">
        <v>0.005667824074074074</v>
      </c>
      <c r="C44" t="str">
        <f>"Josiah"</f>
        <v>Josiah</v>
      </c>
      <c r="D44" t="str">
        <f>"Lanigan"</f>
        <v>Lanigan</v>
      </c>
      <c r="E44" t="str">
        <f>"Terry Fox Elementary"</f>
        <v>Terry Fox Elementary</v>
      </c>
    </row>
    <row r="45" spans="1:5" ht="12.75">
      <c r="A45">
        <v>44</v>
      </c>
      <c r="B45" s="4">
        <v>0.005673611111111111</v>
      </c>
      <c r="C45" t="str">
        <f>"Jaydon"</f>
        <v>Jaydon</v>
      </c>
      <c r="D45" t="str">
        <f>"Kieneker"</f>
        <v>Kieneker</v>
      </c>
      <c r="E45" t="str">
        <f>"Abbotsford Christian School"</f>
        <v>Abbotsford Christian School</v>
      </c>
    </row>
    <row r="46" spans="1:5" ht="12.75">
      <c r="A46">
        <v>45</v>
      </c>
      <c r="B46" s="4">
        <v>0.00571412037037037</v>
      </c>
      <c r="C46" t="str">
        <f>"Cody"</f>
        <v>Cody</v>
      </c>
      <c r="D46" t="str">
        <f>"Ho"</f>
        <v>Ho</v>
      </c>
      <c r="E46" t="str">
        <f>"Bondar Elementary"</f>
        <v>Bondar Elementary</v>
      </c>
    </row>
    <row r="47" spans="1:5" ht="12.75">
      <c r="A47">
        <v>46</v>
      </c>
      <c r="B47" s="4">
        <v>0.005719907407407407</v>
      </c>
      <c r="C47" t="str">
        <f>"Jason"</f>
        <v>Jason</v>
      </c>
      <c r="D47" t="str">
        <f>"Toor"</f>
        <v>Toor</v>
      </c>
      <c r="E47" t="str">
        <f>"Bondar Elementary"</f>
        <v>Bondar Elementary</v>
      </c>
    </row>
    <row r="48" spans="1:5" ht="12.75">
      <c r="A48">
        <v>47</v>
      </c>
      <c r="B48" s="4">
        <v>0.00575462962962963</v>
      </c>
      <c r="C48" s="1" t="s">
        <v>93</v>
      </c>
      <c r="D48" s="1" t="s">
        <v>94</v>
      </c>
      <c r="E48" s="1" t="s">
        <v>95</v>
      </c>
    </row>
    <row r="49" spans="1:5" ht="12.75">
      <c r="A49">
        <v>48</v>
      </c>
      <c r="B49" s="4">
        <v>0.005935185185185186</v>
      </c>
      <c r="C49" t="str">
        <f>"Joey"</f>
        <v>Joey</v>
      </c>
      <c r="D49" t="str">
        <f>"Boshart"</f>
        <v>Boshart</v>
      </c>
      <c r="E49" t="str">
        <f>"MEI Elementary"</f>
        <v>MEI Elementary</v>
      </c>
    </row>
    <row r="50" spans="1:5" ht="12.75">
      <c r="A50">
        <v>49</v>
      </c>
      <c r="B50" s="4">
        <v>0.005943287037037038</v>
      </c>
      <c r="C50" t="str">
        <f>"Joel"</f>
        <v>Joel</v>
      </c>
      <c r="D50" t="str">
        <f>"Bredlow"</f>
        <v>Bredlow</v>
      </c>
      <c r="E50" t="str">
        <f>"Abbotsford Christian School"</f>
        <v>Abbotsford Christian School</v>
      </c>
    </row>
    <row r="51" spans="1:5" ht="12.75">
      <c r="A51">
        <v>50</v>
      </c>
      <c r="B51" s="4">
        <v>0.005966435185185186</v>
      </c>
      <c r="C51" t="str">
        <f>"Jaanib"</f>
        <v>Jaanib</v>
      </c>
      <c r="D51" t="str">
        <f>"Tatlay"</f>
        <v>Tatlay</v>
      </c>
      <c r="E51" t="str">
        <f>"King Traditional Elementary School"</f>
        <v>King Traditional Elementary School</v>
      </c>
    </row>
    <row r="52" spans="1:5" ht="12.75">
      <c r="A52">
        <v>51</v>
      </c>
      <c r="B52" s="5">
        <v>0.005989583333333333</v>
      </c>
      <c r="C52" s="2" t="s">
        <v>100</v>
      </c>
      <c r="D52" s="2" t="s">
        <v>101</v>
      </c>
      <c r="E52" s="2" t="s">
        <v>102</v>
      </c>
    </row>
    <row r="53" spans="1:5" ht="12.75">
      <c r="A53">
        <v>52</v>
      </c>
      <c r="B53" s="4">
        <v>0.006003472222222222</v>
      </c>
      <c r="C53" s="2" t="s">
        <v>105</v>
      </c>
      <c r="D53" s="2" t="s">
        <v>106</v>
      </c>
      <c r="E53" s="2" t="s">
        <v>107</v>
      </c>
    </row>
    <row r="54" spans="1:5" ht="12.75">
      <c r="A54">
        <v>53</v>
      </c>
      <c r="B54" s="4">
        <v>0.006019675925925926</v>
      </c>
      <c r="C54" t="str">
        <f>"Thomas"</f>
        <v>Thomas</v>
      </c>
      <c r="D54" t="str">
        <f>"An"</f>
        <v>An</v>
      </c>
      <c r="E54" t="str">
        <f>"Terry Fox Elementary"</f>
        <v>Terry Fox Elementary</v>
      </c>
    </row>
    <row r="55" spans="1:5" ht="12.75">
      <c r="A55">
        <v>54</v>
      </c>
      <c r="B55" s="4">
        <v>0.006087962962962964</v>
      </c>
      <c r="C55" t="str">
        <f>"Adam"</f>
        <v>Adam</v>
      </c>
      <c r="D55" t="str">
        <f>"Bowman"</f>
        <v>Bowman</v>
      </c>
      <c r="E55" t="str">
        <f>"King Traditional Elementary School"</f>
        <v>King Traditional Elementary School</v>
      </c>
    </row>
    <row r="56" spans="1:5" ht="12.75">
      <c r="A56">
        <v>55</v>
      </c>
      <c r="B56" s="4">
        <v>0.006093750000000001</v>
      </c>
      <c r="C56" t="str">
        <f>"Kody"</f>
        <v>Kody</v>
      </c>
      <c r="D56" t="str">
        <f>"Piercy"</f>
        <v>Piercy</v>
      </c>
      <c r="E56" t="str">
        <f>"Margaret Stenersen"</f>
        <v>Margaret Stenersen</v>
      </c>
    </row>
    <row r="57" spans="1:5" ht="12.75">
      <c r="A57">
        <v>56</v>
      </c>
      <c r="B57" s="4">
        <v>0.006155092592592593</v>
      </c>
      <c r="C57" s="6" t="s">
        <v>176</v>
      </c>
      <c r="D57" s="6" t="s">
        <v>177</v>
      </c>
      <c r="E57" s="6" t="s">
        <v>102</v>
      </c>
    </row>
    <row r="58" spans="1:5" ht="12.75">
      <c r="A58">
        <v>57</v>
      </c>
      <c r="B58" s="4">
        <v>0.006187499999999999</v>
      </c>
      <c r="C58" t="str">
        <f>"Cody"</f>
        <v>Cody</v>
      </c>
      <c r="D58" t="str">
        <f>"Edward"</f>
        <v>Edward</v>
      </c>
      <c r="E58" t="str">
        <f>"VALLEY CHRISTIAN SCHOOL"</f>
        <v>VALLEY CHRISTIAN SCHOOL</v>
      </c>
    </row>
    <row r="59" spans="1:5" ht="12.75">
      <c r="A59">
        <v>58</v>
      </c>
      <c r="B59" s="4">
        <v>0.006210648148148148</v>
      </c>
      <c r="C59" t="str">
        <f>"Kyren"</f>
        <v>Kyren</v>
      </c>
      <c r="D59" t="str">
        <f>"Hustan"</f>
        <v>Hustan</v>
      </c>
      <c r="E59" t="str">
        <f>"Abbotsford Christian School"</f>
        <v>Abbotsford Christian School</v>
      </c>
    </row>
    <row r="60" spans="1:5" ht="16.5">
      <c r="A60">
        <v>59</v>
      </c>
      <c r="B60" s="4">
        <v>0.006221064814814815</v>
      </c>
      <c r="C60" s="9" t="s">
        <v>198</v>
      </c>
      <c r="D60" s="9" t="s">
        <v>80</v>
      </c>
      <c r="E60" s="9" t="s">
        <v>116</v>
      </c>
    </row>
    <row r="61" spans="1:5" ht="12.75">
      <c r="A61">
        <v>60</v>
      </c>
      <c r="B61" s="4">
        <v>0.0062268518518518515</v>
      </c>
      <c r="C61" t="str">
        <f>"Cooper"</f>
        <v>Cooper</v>
      </c>
      <c r="D61" t="str">
        <f>"Higgs"</f>
        <v>Higgs</v>
      </c>
      <c r="E61" t="str">
        <f>"Upper Sumas"</f>
        <v>Upper Sumas</v>
      </c>
    </row>
    <row r="62" spans="1:5" ht="12.75">
      <c r="A62">
        <v>61</v>
      </c>
      <c r="B62" s="4">
        <v>0.0062499999999999995</v>
      </c>
      <c r="C62" t="str">
        <f>"Jb"</f>
        <v>Jb</v>
      </c>
      <c r="D62" t="str">
        <f>"Brar"</f>
        <v>Brar</v>
      </c>
      <c r="E62" t="str">
        <f>"MEI Elementary"</f>
        <v>MEI Elementary</v>
      </c>
    </row>
    <row r="63" spans="1:5" ht="12.75">
      <c r="A63">
        <v>62</v>
      </c>
      <c r="B63" s="4">
        <v>0.006273148148148148</v>
      </c>
      <c r="C63" s="2" t="s">
        <v>114</v>
      </c>
      <c r="D63" s="2" t="s">
        <v>115</v>
      </c>
      <c r="E63" s="2" t="s">
        <v>116</v>
      </c>
    </row>
    <row r="64" spans="1:5" ht="12.75">
      <c r="A64">
        <v>63</v>
      </c>
      <c r="B64" s="4">
        <v>0.006280092592592593</v>
      </c>
      <c r="C64" s="1" t="s">
        <v>90</v>
      </c>
      <c r="D64" s="1" t="s">
        <v>91</v>
      </c>
      <c r="E64" s="1" t="s">
        <v>92</v>
      </c>
    </row>
    <row r="65" spans="1:5" ht="12.75">
      <c r="A65">
        <v>64</v>
      </c>
      <c r="B65" s="4">
        <v>0.0062893518518518515</v>
      </c>
      <c r="C65" t="str">
        <f>"Jason"</f>
        <v>Jason</v>
      </c>
      <c r="D65" t="str">
        <f>"Gill"</f>
        <v>Gill</v>
      </c>
      <c r="E65" t="str">
        <f>"Ten-Broeck Elem"</f>
        <v>Ten-Broeck Elem</v>
      </c>
    </row>
    <row r="66" spans="1:5" ht="12.75">
      <c r="A66">
        <v>65</v>
      </c>
      <c r="B66" s="4">
        <v>0.006315972222222223</v>
      </c>
      <c r="C66" t="str">
        <f>"Jacob"</f>
        <v>Jacob</v>
      </c>
      <c r="D66" t="str">
        <f>"Sovio"</f>
        <v>Sovio</v>
      </c>
      <c r="E66" t="str">
        <f>"McMillan Elementary"</f>
        <v>McMillan Elementary</v>
      </c>
    </row>
    <row r="67" spans="1:5" ht="12.75">
      <c r="A67">
        <v>66</v>
      </c>
      <c r="B67" s="4">
        <v>0.0063668981481481484</v>
      </c>
      <c r="C67" t="str">
        <f>"Matthew"</f>
        <v>Matthew</v>
      </c>
      <c r="D67" t="str">
        <f>"Robyn"</f>
        <v>Robyn</v>
      </c>
      <c r="E67" t="str">
        <f>"Abbotsford Christian School"</f>
        <v>Abbotsford Christian School</v>
      </c>
    </row>
    <row r="68" spans="1:5" ht="12.75">
      <c r="A68">
        <v>67</v>
      </c>
      <c r="B68" s="4">
        <v>0.00641087962962963</v>
      </c>
      <c r="C68" t="str">
        <f>"Josh"</f>
        <v>Josh</v>
      </c>
      <c r="D68" t="str">
        <f>"Gill"</f>
        <v>Gill</v>
      </c>
      <c r="E68" t="str">
        <f>"King Traditional Elementary School"</f>
        <v>King Traditional Elementary School</v>
      </c>
    </row>
    <row r="69" spans="1:5" ht="12.75">
      <c r="A69">
        <v>68</v>
      </c>
      <c r="B69" s="4">
        <v>0.006886574074074074</v>
      </c>
      <c r="C69" t="str">
        <f>"Joven"</f>
        <v>Joven</v>
      </c>
      <c r="D69" t="str">
        <f>"Dhillon"</f>
        <v>Dhillon</v>
      </c>
      <c r="E69" t="str">
        <f>"King Traditional Elementary School"</f>
        <v>King Traditional Elementary School</v>
      </c>
    </row>
    <row r="70" spans="1:5" ht="12.75">
      <c r="A70">
        <v>69</v>
      </c>
      <c r="B70" s="4">
        <v>0.006931712962962963</v>
      </c>
      <c r="C70" t="str">
        <f>"Rehaan"</f>
        <v>Rehaan</v>
      </c>
      <c r="D70" t="str">
        <f>"Dhaliwal"</f>
        <v>Dhaliwal</v>
      </c>
      <c r="E70" t="str">
        <f>"Auguston Traditional Elementary School"</f>
        <v>Auguston Traditional Elementary School</v>
      </c>
    </row>
    <row r="71" spans="1:5" ht="12.75">
      <c r="A71">
        <v>70</v>
      </c>
      <c r="B71" s="4">
        <v>0.0068229166666666655</v>
      </c>
      <c r="C71" t="str">
        <f>"Toby"</f>
        <v>Toby</v>
      </c>
      <c r="D71" t="str">
        <f>"Siemens"</f>
        <v>Siemens</v>
      </c>
      <c r="E71" t="str">
        <f>"Abbotsford Christian School"</f>
        <v>Abbotsford Christian School</v>
      </c>
    </row>
    <row r="72" spans="1:5" ht="12.75">
      <c r="A72">
        <v>71</v>
      </c>
      <c r="B72" s="4">
        <v>0.007252314814814815</v>
      </c>
      <c r="C72" t="str">
        <f>"Gurman"</f>
        <v>Gurman</v>
      </c>
      <c r="D72" t="str">
        <f>"Khosa"</f>
        <v>Khosa</v>
      </c>
      <c r="E72" t="str">
        <f>"Bondar Elementary"</f>
        <v>Bondar Elementary</v>
      </c>
    </row>
    <row r="73" spans="1:5" ht="12.75">
      <c r="A73">
        <v>72</v>
      </c>
      <c r="B73" s="4">
        <v>0.008090277777777778</v>
      </c>
      <c r="C73" t="str">
        <f>"Noah"</f>
        <v>Noah</v>
      </c>
      <c r="D73" t="str">
        <f>"Betker"</f>
        <v>Betker</v>
      </c>
      <c r="E73" t="str">
        <f>"Auguston Traditional Elementary School"</f>
        <v>Auguston Traditional Elementary School</v>
      </c>
    </row>
    <row r="74" spans="1:5" ht="12.75">
      <c r="A74">
        <v>73</v>
      </c>
      <c r="B74" s="4">
        <v>0.008114583333333333</v>
      </c>
      <c r="C74" t="str">
        <f>"Jesse"</f>
        <v>Jesse</v>
      </c>
      <c r="D74" t="str">
        <f>"Evans"</f>
        <v>Evans</v>
      </c>
      <c r="E74" t="str">
        <f>"Bondar Elementary"</f>
        <v>Bondar Elementary</v>
      </c>
    </row>
    <row r="75" spans="1:5" ht="12.75">
      <c r="A75">
        <v>74</v>
      </c>
      <c r="B75" s="4">
        <v>0.00855787037037037</v>
      </c>
      <c r="C75" t="str">
        <f>"Dax"</f>
        <v>Dax</v>
      </c>
      <c r="D75" t="str">
        <f>"Volney"</f>
        <v>Volney</v>
      </c>
      <c r="E75" t="str">
        <f>"Abbotsford Christian School"</f>
        <v>Abbotsford Christian School</v>
      </c>
    </row>
    <row r="76" spans="1:5" ht="12.75">
      <c r="A76">
        <v>75</v>
      </c>
      <c r="B76" s="4">
        <v>0.008622685185185185</v>
      </c>
      <c r="C76" t="str">
        <f>"Joon"</f>
        <v>Joon</v>
      </c>
      <c r="D76" t="str">
        <f>"Son"</f>
        <v>Son</v>
      </c>
      <c r="E76" t="str">
        <f>"Abbotsford Christian School"</f>
        <v>Abbotsford Christian School</v>
      </c>
    </row>
    <row r="77" spans="1:5" ht="12.75">
      <c r="A77">
        <v>76</v>
      </c>
      <c r="B77" s="4">
        <v>0.00870023148148148</v>
      </c>
      <c r="C77" t="str">
        <f>"A.j."</f>
        <v>A.j.</v>
      </c>
      <c r="D77" t="str">
        <f>"Dawat"</f>
        <v>Dawat</v>
      </c>
      <c r="E77" t="str">
        <f>"Bondar Elementary"</f>
        <v>Bondar Elementary</v>
      </c>
    </row>
    <row r="78" spans="1:5" ht="12.75">
      <c r="A78">
        <v>77</v>
      </c>
      <c r="B78" s="4">
        <v>0.008752314814814815</v>
      </c>
      <c r="C78" t="str">
        <f>"Marek"</f>
        <v>Marek</v>
      </c>
      <c r="D78" t="str">
        <f>"Susec"</f>
        <v>Susec</v>
      </c>
      <c r="E78" t="str">
        <f>"Clearbrook Elementary"</f>
        <v>Clearbrook Elementary</v>
      </c>
    </row>
    <row r="79" ht="12.75">
      <c r="B79" s="4"/>
    </row>
    <row r="80" ht="12.75">
      <c r="B80" s="4"/>
    </row>
    <row r="81" spans="2:5" ht="12.75">
      <c r="B81" s="4"/>
      <c r="C81" s="6"/>
      <c r="D81" s="6"/>
      <c r="E81" s="6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3" max="3" width="11.00390625" style="0" bestFit="1" customWidth="1"/>
    <col min="4" max="4" width="12.125" style="0" bestFit="1" customWidth="1"/>
    <col min="5" max="5" width="31.875" style="0" bestFit="1" customWidth="1"/>
  </cols>
  <sheetData>
    <row r="1" spans="1:5" ht="12.75">
      <c r="A1" t="s">
        <v>4</v>
      </c>
      <c r="B1" t="s">
        <v>3</v>
      </c>
      <c r="C1" t="s">
        <v>0</v>
      </c>
      <c r="D1" t="s">
        <v>1</v>
      </c>
      <c r="E1" t="s">
        <v>2</v>
      </c>
    </row>
    <row r="2" spans="1:5" ht="12.75">
      <c r="A2">
        <v>1</v>
      </c>
      <c r="B2" s="4">
        <v>0.0045625</v>
      </c>
      <c r="C2" t="str">
        <f>"Demi"</f>
        <v>Demi</v>
      </c>
      <c r="D2" t="str">
        <f>"Timmerman"</f>
        <v>Timmerman</v>
      </c>
      <c r="E2" t="str">
        <f>"John Calvin School"</f>
        <v>John Calvin School</v>
      </c>
    </row>
    <row r="3" spans="1:5" ht="12.75">
      <c r="A3">
        <v>2</v>
      </c>
      <c r="B3" s="4">
        <v>0.004775462962962963</v>
      </c>
      <c r="C3" t="str">
        <f>"Lyn"</f>
        <v>Lyn</v>
      </c>
      <c r="D3" t="str">
        <f>"Chuang"</f>
        <v>Chuang</v>
      </c>
      <c r="E3" t="str">
        <f>"Abbotsford Christian School"</f>
        <v>Abbotsford Christian School</v>
      </c>
    </row>
    <row r="4" spans="1:5" ht="12.75">
      <c r="A4">
        <v>3</v>
      </c>
      <c r="B4" s="4">
        <v>0.004797453703703704</v>
      </c>
      <c r="C4" t="str">
        <f>"Kristin"</f>
        <v>Kristin</v>
      </c>
      <c r="D4" t="str">
        <f>"Kampman"</f>
        <v>Kampman</v>
      </c>
      <c r="E4" t="str">
        <f>"Abbotsford Christian School"</f>
        <v>Abbotsford Christian School</v>
      </c>
    </row>
    <row r="5" spans="1:5" ht="12.75">
      <c r="A5">
        <v>4</v>
      </c>
      <c r="B5" s="4">
        <v>0.004859953703703704</v>
      </c>
      <c r="C5" s="2" t="s">
        <v>178</v>
      </c>
      <c r="D5" s="2" t="s">
        <v>179</v>
      </c>
      <c r="E5" s="2" t="s">
        <v>102</v>
      </c>
    </row>
    <row r="6" spans="1:5" ht="12.75">
      <c r="A6">
        <v>5</v>
      </c>
      <c r="B6" s="4">
        <v>0.0049178240740740745</v>
      </c>
      <c r="C6" t="str">
        <f>"Sarah"</f>
        <v>Sarah</v>
      </c>
      <c r="D6" t="str">
        <f>"Thiel"</f>
        <v>Thiel</v>
      </c>
      <c r="E6" t="str">
        <f>"Chief Dan George Middle"</f>
        <v>Chief Dan George Middle</v>
      </c>
    </row>
    <row r="7" spans="1:5" ht="12.75">
      <c r="A7">
        <v>6</v>
      </c>
      <c r="B7" s="8">
        <v>0.2965277777777778</v>
      </c>
      <c r="C7" t="str">
        <f>"Holly"</f>
        <v>Holly</v>
      </c>
      <c r="D7" t="str">
        <f>"Minderhoud"</f>
        <v>Minderhoud</v>
      </c>
      <c r="E7" t="str">
        <f>"Abbotsford Christian School"</f>
        <v>Abbotsford Christian School</v>
      </c>
    </row>
    <row r="8" spans="1:5" ht="12.75">
      <c r="A8">
        <v>7</v>
      </c>
      <c r="B8" s="4">
        <v>0.004980324074074074</v>
      </c>
      <c r="C8" t="str">
        <f>"Navreen"</f>
        <v>Navreen</v>
      </c>
      <c r="D8" t="str">
        <f>"Gill"</f>
        <v>Gill</v>
      </c>
      <c r="E8" t="str">
        <f>"Abbotsford Traditional Middle School"</f>
        <v>Abbotsford Traditional Middle School</v>
      </c>
    </row>
    <row r="9" spans="1:5" ht="12.75">
      <c r="A9">
        <v>8</v>
      </c>
      <c r="B9" s="8">
        <v>0.30069444444444443</v>
      </c>
      <c r="C9" t="str">
        <f>"Olivia"</f>
        <v>Olivia</v>
      </c>
      <c r="D9" t="str">
        <f>"McIntyre"</f>
        <v>McIntyre</v>
      </c>
      <c r="E9" t="str">
        <f>"Clayburn Middle School"</f>
        <v>Clayburn Middle School</v>
      </c>
    </row>
    <row r="10" spans="1:5" ht="12.75">
      <c r="A10">
        <v>9</v>
      </c>
      <c r="B10" s="4">
        <v>0.005105324074074074</v>
      </c>
      <c r="C10" t="str">
        <f>"Teagan"</f>
        <v>Teagan</v>
      </c>
      <c r="D10" t="str">
        <f>"Scholander"</f>
        <v>Scholander</v>
      </c>
      <c r="E10" t="str">
        <f>"Unattached BC"</f>
        <v>Unattached BC</v>
      </c>
    </row>
    <row r="11" spans="1:5" ht="12.75">
      <c r="A11">
        <v>10</v>
      </c>
      <c r="B11" s="4">
        <v>0.005116898148148148</v>
      </c>
      <c r="C11" t="str">
        <f>"Karina"</f>
        <v>Karina</v>
      </c>
      <c r="D11" t="str">
        <f>"Thalen"</f>
        <v>Thalen</v>
      </c>
      <c r="E11" t="str">
        <f>"John Calvin School"</f>
        <v>John Calvin School</v>
      </c>
    </row>
    <row r="12" spans="1:5" ht="12.75">
      <c r="A12">
        <v>11</v>
      </c>
      <c r="B12" s="4">
        <v>0.0051423611111111114</v>
      </c>
      <c r="C12" t="str">
        <f>"Jayleigh"</f>
        <v>Jayleigh</v>
      </c>
      <c r="D12" t="str">
        <f>"Duncan"</f>
        <v>Duncan</v>
      </c>
      <c r="E12" t="str">
        <f>"Mei Middle School"</f>
        <v>Mei Middle School</v>
      </c>
    </row>
    <row r="13" spans="1:5" ht="12.75">
      <c r="A13">
        <v>12</v>
      </c>
      <c r="B13" s="4">
        <v>0.005146990740740741</v>
      </c>
      <c r="C13" t="str">
        <f>"Sienna"</f>
        <v>Sienna</v>
      </c>
      <c r="D13" t="str">
        <f>"Voogt"</f>
        <v>Voogt</v>
      </c>
      <c r="E13" t="str">
        <f>"Abbotsford Christian School"</f>
        <v>Abbotsford Christian School</v>
      </c>
    </row>
    <row r="14" spans="1:5" ht="12.75">
      <c r="A14">
        <v>13</v>
      </c>
      <c r="B14" s="4">
        <v>0.005232638888888888</v>
      </c>
      <c r="C14" t="str">
        <f>"Malia"</f>
        <v>Malia</v>
      </c>
      <c r="D14" t="str">
        <f>"Morrow"</f>
        <v>Morrow</v>
      </c>
      <c r="E14" t="str">
        <f>"Abbotsford Christian School"</f>
        <v>Abbotsford Christian School</v>
      </c>
    </row>
    <row r="15" spans="1:5" ht="12.75">
      <c r="A15">
        <v>14</v>
      </c>
      <c r="B15" s="4">
        <v>0.005291666666666667</v>
      </c>
      <c r="C15" s="1" t="s">
        <v>133</v>
      </c>
      <c r="D15" s="1" t="s">
        <v>117</v>
      </c>
      <c r="E15" s="1" t="s">
        <v>118</v>
      </c>
    </row>
    <row r="16" spans="1:5" ht="12.75">
      <c r="A16">
        <v>15</v>
      </c>
      <c r="B16" s="8">
        <v>0.3194444444444445</v>
      </c>
      <c r="C16" t="str">
        <f>"Georgia"</f>
        <v>Georgia</v>
      </c>
      <c r="D16" t="str">
        <f>"Hardy"</f>
        <v>Hardy</v>
      </c>
      <c r="E16" t="str">
        <f>"Mei Middle School"</f>
        <v>Mei Middle School</v>
      </c>
    </row>
    <row r="17" spans="1:5" ht="12.75">
      <c r="A17">
        <v>16</v>
      </c>
      <c r="B17" s="4">
        <v>0.005327546296296296</v>
      </c>
      <c r="C17" t="str">
        <f>"Ava"</f>
        <v>Ava</v>
      </c>
      <c r="D17" t="str">
        <f>"Rogers"</f>
        <v>Rogers</v>
      </c>
      <c r="E17" t="str">
        <f>"Abbotsford Christian School"</f>
        <v>Abbotsford Christian School</v>
      </c>
    </row>
    <row r="18" spans="1:5" ht="12.75">
      <c r="A18">
        <v>17</v>
      </c>
      <c r="B18" s="8">
        <v>0.32222222222222224</v>
      </c>
      <c r="C18" t="s">
        <v>8</v>
      </c>
      <c r="D18" t="s">
        <v>9</v>
      </c>
      <c r="E18" t="s">
        <v>7</v>
      </c>
    </row>
    <row r="19" spans="1:5" ht="12.75">
      <c r="A19">
        <v>18</v>
      </c>
      <c r="B19" s="4">
        <v>0.005443287037037037</v>
      </c>
      <c r="C19" t="str">
        <f>"Mercy"</f>
        <v>Mercy</v>
      </c>
      <c r="D19" t="str">
        <f>"Carscadden"</f>
        <v>Carscadden</v>
      </c>
      <c r="E19" t="str">
        <f>"Abbotsford Christian School"</f>
        <v>Abbotsford Christian School</v>
      </c>
    </row>
    <row r="20" spans="1:5" ht="12.75">
      <c r="A20">
        <v>19</v>
      </c>
      <c r="B20" s="4">
        <v>0.005456018518518519</v>
      </c>
      <c r="C20" t="s">
        <v>133</v>
      </c>
      <c r="D20" t="s">
        <v>134</v>
      </c>
      <c r="E20" t="s">
        <v>124</v>
      </c>
    </row>
    <row r="21" spans="1:5" ht="12.75">
      <c r="A21">
        <v>20</v>
      </c>
      <c r="B21" s="4">
        <v>0.005540509259259259</v>
      </c>
      <c r="C21" t="str">
        <f>"Jenica"</f>
        <v>Jenica</v>
      </c>
      <c r="D21" t="str">
        <f>"Van Egmond"</f>
        <v>Van Egmond</v>
      </c>
      <c r="E21" t="str">
        <f>"Abbotsford Christian School"</f>
        <v>Abbotsford Christian School</v>
      </c>
    </row>
    <row r="22" spans="1:5" ht="12.75">
      <c r="A22">
        <v>21</v>
      </c>
      <c r="B22" s="4">
        <v>0.005605324074074074</v>
      </c>
      <c r="C22" t="s">
        <v>199</v>
      </c>
      <c r="D22" t="s">
        <v>200</v>
      </c>
      <c r="E22" t="s">
        <v>77</v>
      </c>
    </row>
    <row r="23" spans="1:5" ht="12.75">
      <c r="A23">
        <v>22</v>
      </c>
      <c r="B23" s="4">
        <v>0.005616898148148148</v>
      </c>
      <c r="C23" t="str">
        <f>"Zoe"</f>
        <v>Zoe</v>
      </c>
      <c r="D23" t="str">
        <f>"Unger"</f>
        <v>Unger</v>
      </c>
      <c r="E23" t="str">
        <f>"Abbotsford Middle School"</f>
        <v>Abbotsford Middle School</v>
      </c>
    </row>
    <row r="24" spans="1:5" ht="12.75">
      <c r="A24">
        <v>23</v>
      </c>
      <c r="B24" s="4">
        <v>0.005668981481481482</v>
      </c>
      <c r="C24" t="str">
        <f>"Kaylee"</f>
        <v>Kaylee</v>
      </c>
      <c r="D24" t="str">
        <f>"Devries"</f>
        <v>Devries</v>
      </c>
      <c r="E24" t="str">
        <f>"John Calvin School"</f>
        <v>John Calvin School</v>
      </c>
    </row>
    <row r="25" spans="1:5" ht="12.75">
      <c r="A25">
        <v>24</v>
      </c>
      <c r="B25" s="8">
        <v>0.3458333333333334</v>
      </c>
      <c r="C25" t="str">
        <f>"Makayla"</f>
        <v>Makayla</v>
      </c>
      <c r="D25" t="str">
        <f>"McDougall"</f>
        <v>McDougall</v>
      </c>
      <c r="E25" t="str">
        <f>"Abbotsford Christian School"</f>
        <v>Abbotsford Christian School</v>
      </c>
    </row>
    <row r="26" spans="1:5" ht="12.75">
      <c r="A26">
        <v>25</v>
      </c>
      <c r="B26" s="4">
        <v>0.005773148148148148</v>
      </c>
      <c r="C26" t="s">
        <v>14</v>
      </c>
      <c r="D26" t="s">
        <v>15</v>
      </c>
      <c r="E26" t="s">
        <v>7</v>
      </c>
    </row>
    <row r="27" spans="1:5" ht="12.75">
      <c r="A27">
        <v>26</v>
      </c>
      <c r="B27" s="4">
        <v>0.005780092592592594</v>
      </c>
      <c r="C27" t="str">
        <f>"Avery"</f>
        <v>Avery</v>
      </c>
      <c r="D27" t="str">
        <f>"Boulter"</f>
        <v>Boulter</v>
      </c>
      <c r="E27" t="str">
        <f>"Abbotsford Christian School"</f>
        <v>Abbotsford Christian School</v>
      </c>
    </row>
    <row r="28" spans="1:5" ht="12.75">
      <c r="A28">
        <v>27</v>
      </c>
      <c r="B28" s="4">
        <v>0.005788194444444446</v>
      </c>
      <c r="C28" t="str">
        <f>"Ella"</f>
        <v>Ella</v>
      </c>
      <c r="D28" t="str">
        <f>"Bohn"</f>
        <v>Bohn</v>
      </c>
      <c r="E28" t="str">
        <f>"Chief Dan George Middle"</f>
        <v>Chief Dan George Middle</v>
      </c>
    </row>
    <row r="29" spans="1:5" ht="12.75">
      <c r="A29">
        <v>28</v>
      </c>
      <c r="B29" s="4">
        <v>0.005797453703703703</v>
      </c>
      <c r="C29" t="s">
        <v>16</v>
      </c>
      <c r="D29" t="s">
        <v>17</v>
      </c>
      <c r="E29" t="s">
        <v>7</v>
      </c>
    </row>
    <row r="30" spans="1:5" ht="12.75">
      <c r="A30">
        <v>29</v>
      </c>
      <c r="B30" s="8">
        <v>0.0058321759259259255</v>
      </c>
      <c r="C30" t="str">
        <f>"Adelle"</f>
        <v>Adelle</v>
      </c>
      <c r="D30" t="str">
        <f>"Vanlaar"</f>
        <v>Vanlaar</v>
      </c>
      <c r="E30" t="str">
        <f>"John Calvin School"</f>
        <v>John Calvin School</v>
      </c>
    </row>
    <row r="31" spans="1:5" ht="12.75">
      <c r="A31">
        <v>30</v>
      </c>
      <c r="B31" s="4">
        <v>0.005877314814814814</v>
      </c>
      <c r="C31" t="str">
        <f>"Jasmin"</f>
        <v>Jasmin</v>
      </c>
      <c r="D31" t="str">
        <f>"Virk"</f>
        <v>Virk</v>
      </c>
      <c r="E31" t="str">
        <f>"Abbotsford Middle School"</f>
        <v>Abbotsford Middle School</v>
      </c>
    </row>
    <row r="32" spans="1:5" ht="12.75">
      <c r="A32">
        <v>31</v>
      </c>
      <c r="B32" s="4">
        <v>0.005922453703703703</v>
      </c>
      <c r="C32" t="str">
        <f>"Paige"</f>
        <v>Paige</v>
      </c>
      <c r="D32" t="str">
        <f>"De Haan"</f>
        <v>De Haan</v>
      </c>
      <c r="E32" t="str">
        <f>"Abbotsford Christian School"</f>
        <v>Abbotsford Christian School</v>
      </c>
    </row>
    <row r="33" spans="1:5" ht="12.75">
      <c r="A33">
        <v>32</v>
      </c>
      <c r="B33" s="4">
        <v>0.00593287037037037</v>
      </c>
      <c r="C33" t="str">
        <f>"Mckenna"</f>
        <v>Mckenna</v>
      </c>
      <c r="D33" t="str">
        <f>"Gerrits"</f>
        <v>Gerrits</v>
      </c>
      <c r="E33" t="str">
        <f>"Clayburn Middle School"</f>
        <v>Clayburn Middle School</v>
      </c>
    </row>
    <row r="34" spans="1:5" ht="12.75">
      <c r="A34">
        <v>33</v>
      </c>
      <c r="B34" s="4">
        <v>0.006016203703703704</v>
      </c>
      <c r="C34" t="str">
        <f>"Anne"</f>
        <v>Anne</v>
      </c>
      <c r="D34" t="str">
        <f>"Bessey"</f>
        <v>Bessey</v>
      </c>
      <c r="E34" t="str">
        <f>"Abbotsford Christian School"</f>
        <v>Abbotsford Christian School</v>
      </c>
    </row>
    <row r="35" spans="1:5" ht="12.75">
      <c r="A35">
        <v>34</v>
      </c>
      <c r="B35" s="4">
        <v>0.0060335648148148145</v>
      </c>
      <c r="C35" t="str">
        <f>"Pavanveer"</f>
        <v>Pavanveer</v>
      </c>
      <c r="D35" t="str">
        <f>"Dosanjh"</f>
        <v>Dosanjh</v>
      </c>
      <c r="E35" t="str">
        <f>"Abbotsford Middle School"</f>
        <v>Abbotsford Middle School</v>
      </c>
    </row>
    <row r="36" spans="1:5" ht="12.75">
      <c r="A36">
        <v>35</v>
      </c>
      <c r="B36" s="4">
        <v>0.006082175925925926</v>
      </c>
      <c r="C36" t="str">
        <f>"Jasleen"</f>
        <v>Jasleen</v>
      </c>
      <c r="D36" t="str">
        <f>"Malhi"</f>
        <v>Malhi</v>
      </c>
      <c r="E36" t="str">
        <f>"Mei Middle School"</f>
        <v>Mei Middle School</v>
      </c>
    </row>
    <row r="37" spans="1:5" ht="12.75">
      <c r="A37">
        <v>36</v>
      </c>
      <c r="B37" s="4">
        <v>0.0063206018518518516</v>
      </c>
      <c r="C37" t="str">
        <f>"Chiemela"</f>
        <v>Chiemela</v>
      </c>
      <c r="D37" t="str">
        <f>"Anumba"</f>
        <v>Anumba</v>
      </c>
      <c r="E37" t="str">
        <f>"Chief Dan George Middle"</f>
        <v>Chief Dan George Middle</v>
      </c>
    </row>
    <row r="38" spans="1:5" ht="12.75">
      <c r="A38">
        <v>37</v>
      </c>
      <c r="B38" s="4">
        <v>0.006325231481481481</v>
      </c>
      <c r="C38" t="str">
        <f>"Addisen"</f>
        <v>Addisen</v>
      </c>
      <c r="D38" t="str">
        <f>"Van Veen"</f>
        <v>Van Veen</v>
      </c>
      <c r="E38" t="str">
        <f>"Abbotsford Christian School"</f>
        <v>Abbotsford Christian School</v>
      </c>
    </row>
    <row r="39" spans="1:5" ht="12.75">
      <c r="A39">
        <v>38</v>
      </c>
      <c r="B39" s="8">
        <v>0.37986111111111115</v>
      </c>
      <c r="C39" t="str">
        <f>"Andrea"</f>
        <v>Andrea</v>
      </c>
      <c r="D39" t="str">
        <f>"Baird"</f>
        <v>Baird</v>
      </c>
      <c r="E39" t="str">
        <f>"Chief Dan George Middle"</f>
        <v>Chief Dan George Middle</v>
      </c>
    </row>
    <row r="40" spans="1:5" ht="12.75">
      <c r="A40">
        <v>39</v>
      </c>
      <c r="B40" s="4">
        <v>0.006425925925925926</v>
      </c>
      <c r="C40" t="str">
        <f>"Devyn"</f>
        <v>Devyn</v>
      </c>
      <c r="D40" t="str">
        <f>"Hiebert"</f>
        <v>Hiebert</v>
      </c>
      <c r="E40" t="str">
        <f>"Abbotsford Christian School"</f>
        <v>Abbotsford Christian School</v>
      </c>
    </row>
    <row r="41" spans="1:5" ht="12.75">
      <c r="A41">
        <v>40</v>
      </c>
      <c r="B41" s="4">
        <v>0.006494212962962963</v>
      </c>
      <c r="C41" t="str">
        <f>"Jenna"</f>
        <v>Jenna</v>
      </c>
      <c r="D41" t="str">
        <f>"Bos"</f>
        <v>Bos</v>
      </c>
      <c r="E41" t="str">
        <f>"Abbotsford Christian School"</f>
        <v>Abbotsford Christian School</v>
      </c>
    </row>
    <row r="42" spans="1:5" ht="12.75">
      <c r="A42">
        <v>41</v>
      </c>
      <c r="B42" s="4">
        <v>0.006634259259259259</v>
      </c>
      <c r="C42" t="str">
        <f>"Puneet"</f>
        <v>Puneet</v>
      </c>
      <c r="D42" t="str">
        <f>"Aulakh"</f>
        <v>Aulakh</v>
      </c>
      <c r="E42" t="str">
        <f>"Chief Dan George Middle"</f>
        <v>Chief Dan George Middle</v>
      </c>
    </row>
    <row r="43" spans="1:5" ht="12.75">
      <c r="A43">
        <v>42</v>
      </c>
      <c r="B43" s="4">
        <v>0.006658564814814815</v>
      </c>
      <c r="C43" t="s">
        <v>150</v>
      </c>
      <c r="D43" t="s">
        <v>151</v>
      </c>
      <c r="E43" t="s">
        <v>124</v>
      </c>
    </row>
    <row r="44" spans="1:5" ht="12.75">
      <c r="A44">
        <v>43</v>
      </c>
      <c r="B44" s="4">
        <v>0.0066770833333333335</v>
      </c>
      <c r="C44" t="str">
        <f>"Taneesh"</f>
        <v>Taneesh</v>
      </c>
      <c r="D44" t="str">
        <f>"Sran"</f>
        <v>Sran</v>
      </c>
      <c r="E44" t="str">
        <f>"Abbotsford Traditional Middle School"</f>
        <v>Abbotsford Traditional Middle School</v>
      </c>
    </row>
    <row r="45" spans="1:5" ht="12.75">
      <c r="A45">
        <v>44</v>
      </c>
      <c r="B45" s="4">
        <v>0.0068240740740740735</v>
      </c>
      <c r="C45" t="str">
        <f>"Grace"</f>
        <v>Grace</v>
      </c>
      <c r="D45" t="str">
        <f>"Park"</f>
        <v>Park</v>
      </c>
      <c r="E45" t="str">
        <f>"Abbotsford Christian School"</f>
        <v>Abbotsford Christian School</v>
      </c>
    </row>
    <row r="46" spans="1:5" ht="12.75">
      <c r="A46">
        <v>45</v>
      </c>
      <c r="B46" s="4">
        <v>0.006869212962962963</v>
      </c>
      <c r="C46" t="str">
        <f>"Lola"</f>
        <v>Lola</v>
      </c>
      <c r="D46" t="str">
        <f>"Avila"</f>
        <v>Avila</v>
      </c>
      <c r="E46" t="str">
        <f>"Mei Middle School"</f>
        <v>Mei Middle School</v>
      </c>
    </row>
    <row r="47" spans="1:5" ht="12.75">
      <c r="A47">
        <v>46</v>
      </c>
      <c r="B47" s="4">
        <v>0.006880787037037037</v>
      </c>
      <c r="C47" t="str">
        <f>"Delaney"</f>
        <v>Delaney</v>
      </c>
      <c r="D47" t="str">
        <f>"Davis"</f>
        <v>Davis</v>
      </c>
      <c r="E47" t="str">
        <f>"Abbotsford Christian School"</f>
        <v>Abbotsford Christian School</v>
      </c>
    </row>
    <row r="48" spans="1:5" ht="12.75">
      <c r="A48">
        <v>47</v>
      </c>
      <c r="B48" s="8">
        <v>0.4138888888888889</v>
      </c>
      <c r="C48" t="str">
        <f>"Kaitlyn"</f>
        <v>Kaitlyn</v>
      </c>
      <c r="D48" t="str">
        <f>"Bushman"</f>
        <v>Bushman</v>
      </c>
      <c r="E48" t="str">
        <f>"Chief Dan George Middle"</f>
        <v>Chief Dan George Middle</v>
      </c>
    </row>
    <row r="49" spans="1:5" ht="12.75">
      <c r="A49">
        <v>48</v>
      </c>
      <c r="B49" s="8">
        <v>0.41944444444444445</v>
      </c>
      <c r="C49" t="str">
        <f>"Liliana"</f>
        <v>Liliana</v>
      </c>
      <c r="D49" t="str">
        <f>"Kroeker"</f>
        <v>Kroeker</v>
      </c>
      <c r="E49" t="str">
        <f>"Abbotsford Traditional Middle School"</f>
        <v>Abbotsford Traditional Middle School</v>
      </c>
    </row>
    <row r="50" spans="1:5" ht="12.75">
      <c r="A50">
        <v>49</v>
      </c>
      <c r="B50" s="4">
        <v>0.007151620370370371</v>
      </c>
      <c r="C50" t="str">
        <f>"Alexis"</f>
        <v>Alexis</v>
      </c>
      <c r="D50" t="str">
        <f>"Pelletier"</f>
        <v>Pelletier</v>
      </c>
      <c r="E50" t="str">
        <f>"Abbotsford Traditional Middle School"</f>
        <v>Abbotsford Traditional Middle School</v>
      </c>
    </row>
    <row r="51" spans="1:5" ht="16.5">
      <c r="A51">
        <v>50</v>
      </c>
      <c r="B51" s="4">
        <v>0.007055555555555555</v>
      </c>
      <c r="C51" s="10" t="s">
        <v>204</v>
      </c>
      <c r="D51" s="10" t="s">
        <v>205</v>
      </c>
      <c r="E51" s="10" t="s">
        <v>148</v>
      </c>
    </row>
    <row r="52" spans="1:5" ht="12.75">
      <c r="A52">
        <v>51</v>
      </c>
      <c r="B52" s="4">
        <v>0.007151620370370371</v>
      </c>
      <c r="C52" t="str">
        <f>"Danica"</f>
        <v>Danica</v>
      </c>
      <c r="D52" t="str">
        <f>"Chahal"</f>
        <v>Chahal</v>
      </c>
      <c r="E52" t="str">
        <f>"Colleen &amp; Gordie Howe Middle School"</f>
        <v>Colleen &amp; Gordie Howe Middle School</v>
      </c>
    </row>
    <row r="53" spans="1:5" ht="12.75">
      <c r="A53">
        <v>52</v>
      </c>
      <c r="B53" s="4">
        <v>0.007388888888888889</v>
      </c>
      <c r="C53" t="str">
        <f>"Alexis"</f>
        <v>Alexis</v>
      </c>
      <c r="D53" t="str">
        <f>"Dobson"</f>
        <v>Dobson</v>
      </c>
      <c r="E53" t="str">
        <f>"Chief Dan George Middle"</f>
        <v>Chief Dan George Middle</v>
      </c>
    </row>
    <row r="54" spans="1:5" ht="12.75">
      <c r="A54">
        <v>53</v>
      </c>
      <c r="B54" s="4">
        <v>0.007431712962962963</v>
      </c>
      <c r="C54" t="str">
        <f>"Sophie"</f>
        <v>Sophie</v>
      </c>
      <c r="D54" t="str">
        <f>"Zimmer"</f>
        <v>Zimmer</v>
      </c>
      <c r="E54" t="str">
        <f>"Cornerstone Christian School"</f>
        <v>Cornerstone Christian School</v>
      </c>
    </row>
    <row r="55" spans="1:5" ht="12.75">
      <c r="A55">
        <v>54</v>
      </c>
      <c r="B55" s="4">
        <v>0.007480324074074074</v>
      </c>
      <c r="C55" t="str">
        <f>"Ailie"</f>
        <v>Ailie</v>
      </c>
      <c r="D55" t="str">
        <f>"Gray"</f>
        <v>Gray</v>
      </c>
      <c r="E55" t="str">
        <f>"Colleen &amp; Gordie Howe Middle School"</f>
        <v>Colleen &amp; Gordie Howe Middle School</v>
      </c>
    </row>
    <row r="56" spans="1:5" ht="12.75">
      <c r="A56">
        <v>55</v>
      </c>
      <c r="B56" s="4">
        <v>0.007636574074074073</v>
      </c>
      <c r="C56" t="str">
        <f>"Eleisha"</f>
        <v>Eleisha</v>
      </c>
      <c r="D56" t="str">
        <f>"Gregory"</f>
        <v>Gregory</v>
      </c>
      <c r="E56" t="str">
        <f>"Abbotsford Middle School"</f>
        <v>Abbotsford Middle School</v>
      </c>
    </row>
    <row r="57" spans="1:5" ht="12.75">
      <c r="A57">
        <v>56</v>
      </c>
      <c r="B57" s="4">
        <v>0.007943287037037037</v>
      </c>
      <c r="C57" t="str">
        <f>"Eva"</f>
        <v>Eva</v>
      </c>
      <c r="D57" t="str">
        <f>"Tipton"</f>
        <v>Tipton</v>
      </c>
      <c r="E57" t="str">
        <f>"Abbotsford Christian School"</f>
        <v>Abbotsford Christian School</v>
      </c>
    </row>
    <row r="58" spans="1:5" ht="12.75">
      <c r="A58">
        <v>57</v>
      </c>
      <c r="B58" s="4">
        <v>0.007351851851851852</v>
      </c>
      <c r="C58" t="s">
        <v>127</v>
      </c>
      <c r="D58" t="s">
        <v>128</v>
      </c>
      <c r="E58" t="s">
        <v>124</v>
      </c>
    </row>
    <row r="59" spans="1:5" ht="12.75">
      <c r="A59">
        <v>58</v>
      </c>
      <c r="B59" s="4">
        <v>0.008222222222222223</v>
      </c>
      <c r="C59" t="str">
        <f>"Emalika"</f>
        <v>Emalika</v>
      </c>
      <c r="D59" t="str">
        <f>"Kapoor"</f>
        <v>Kapoor</v>
      </c>
      <c r="E59" t="str">
        <f>"Abbotsford Middle School"</f>
        <v>Abbotsford Middle School</v>
      </c>
    </row>
    <row r="60" spans="1:5" ht="12.75">
      <c r="A60">
        <v>59</v>
      </c>
      <c r="B60" s="4">
        <v>0.008261574074074074</v>
      </c>
      <c r="C60" t="str">
        <f>"Noor"</f>
        <v>Noor</v>
      </c>
      <c r="D60" t="str">
        <f>"Nijjar"</f>
        <v>Nijjar</v>
      </c>
      <c r="E60" t="str">
        <f>"Abbotsford Traditional Middle School"</f>
        <v>Abbotsford Traditional Middle School</v>
      </c>
    </row>
    <row r="61" spans="1:5" ht="12.75">
      <c r="A61">
        <v>60</v>
      </c>
      <c r="B61" s="8">
        <v>0.49722222222222223</v>
      </c>
      <c r="C61" t="str">
        <f>"Naavya"</f>
        <v>Naavya</v>
      </c>
      <c r="D61" t="str">
        <f>"Shah"</f>
        <v>Shah</v>
      </c>
      <c r="E61" t="str">
        <f>"Colleen &amp; Gordie Howe Middle School"</f>
        <v>Colleen &amp; Gordie Howe Middle School</v>
      </c>
    </row>
    <row r="62" spans="1:5" ht="12.75">
      <c r="A62">
        <v>61</v>
      </c>
      <c r="B62" s="4">
        <v>0.008291666666666666</v>
      </c>
      <c r="C62" t="str">
        <f>"Priya"</f>
        <v>Priya</v>
      </c>
      <c r="D62" t="str">
        <f>"Tatla"</f>
        <v>Tatla</v>
      </c>
      <c r="E62" t="str">
        <f>"Abbotsford Traditional Middle School"</f>
        <v>Abbotsford Traditional Middle School</v>
      </c>
    </row>
    <row r="74" spans="3:5" ht="12.75">
      <c r="C74" s="1"/>
      <c r="D74" s="1"/>
      <c r="E74" s="1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1.00390625" style="0" bestFit="1" customWidth="1"/>
    <col min="4" max="4" width="12.125" style="0" bestFit="1" customWidth="1"/>
    <col min="5" max="5" width="31.875" style="0" bestFit="1" customWidth="1"/>
  </cols>
  <sheetData>
    <row r="1" spans="1:5" ht="12.75">
      <c r="A1" t="s">
        <v>4</v>
      </c>
      <c r="B1" t="s">
        <v>3</v>
      </c>
      <c r="C1" t="s">
        <v>0</v>
      </c>
      <c r="D1" t="s">
        <v>1</v>
      </c>
      <c r="E1" t="s">
        <v>2</v>
      </c>
    </row>
    <row r="2" spans="1:5" ht="12.75">
      <c r="A2">
        <v>1</v>
      </c>
      <c r="B2" s="4">
        <v>0.004357638888888889</v>
      </c>
      <c r="C2" t="str">
        <f>"Mikiah"</f>
        <v>Mikiah</v>
      </c>
      <c r="D2" t="str">
        <f>"Zietsma"</f>
        <v>Zietsma</v>
      </c>
      <c r="E2" t="str">
        <f>"John Calvin School"</f>
        <v>John Calvin School</v>
      </c>
    </row>
    <row r="3" spans="1:5" ht="12.75">
      <c r="A3">
        <v>2</v>
      </c>
      <c r="B3" s="4">
        <v>0.0043599537037037036</v>
      </c>
      <c r="C3" t="str">
        <f>"Malia"</f>
        <v>Malia</v>
      </c>
      <c r="D3" t="str">
        <f>"Lenz"</f>
        <v>Lenz</v>
      </c>
      <c r="E3" t="str">
        <f>"Abbotsford Middle School"</f>
        <v>Abbotsford Middle School</v>
      </c>
    </row>
    <row r="4" spans="1:5" ht="12.75">
      <c r="A4">
        <v>3</v>
      </c>
      <c r="B4" s="4">
        <v>0.0047627314814814815</v>
      </c>
      <c r="C4" t="str">
        <f>"Hannah"</f>
        <v>Hannah</v>
      </c>
      <c r="D4" t="str">
        <f>"Bradford"</f>
        <v>Bradford</v>
      </c>
      <c r="E4" t="str">
        <f>"Clayburn Middle School"</f>
        <v>Clayburn Middle School</v>
      </c>
    </row>
    <row r="5" spans="1:5" ht="12.75">
      <c r="A5">
        <v>4</v>
      </c>
      <c r="B5" s="4">
        <v>0.004880787037037037</v>
      </c>
      <c r="C5" t="s">
        <v>12</v>
      </c>
      <c r="D5" t="s">
        <v>13</v>
      </c>
      <c r="E5" t="s">
        <v>7</v>
      </c>
    </row>
    <row r="6" spans="1:5" ht="12.75">
      <c r="A6">
        <v>5</v>
      </c>
      <c r="B6" s="4">
        <v>0.004931712962962963</v>
      </c>
      <c r="C6" t="str">
        <f>"Kaitlyn"</f>
        <v>Kaitlyn</v>
      </c>
      <c r="D6" t="str">
        <f>"Bay"</f>
        <v>Bay</v>
      </c>
      <c r="E6" t="str">
        <f>"Mei Middle School"</f>
        <v>Mei Middle School</v>
      </c>
    </row>
    <row r="7" spans="1:5" ht="12.75">
      <c r="A7">
        <v>6</v>
      </c>
      <c r="B7" s="4">
        <v>0.0050335648148148145</v>
      </c>
      <c r="C7" t="str">
        <f>"Julianna"</f>
        <v>Julianna</v>
      </c>
      <c r="D7" t="str">
        <f>"Gallos"</f>
        <v>Gallos</v>
      </c>
      <c r="E7" t="str">
        <f>"Clayburn Middle School"</f>
        <v>Clayburn Middle School</v>
      </c>
    </row>
    <row r="8" spans="1:5" ht="12.75">
      <c r="A8">
        <v>7</v>
      </c>
      <c r="B8" s="4">
        <v>0.005054398148148148</v>
      </c>
      <c r="C8" t="str">
        <f>"Chloe"</f>
        <v>Chloe</v>
      </c>
      <c r="D8" t="str">
        <f>"Nyugen"</f>
        <v>Nyugen</v>
      </c>
      <c r="E8" t="str">
        <f>"Mei Middle School"</f>
        <v>Mei Middle School</v>
      </c>
    </row>
    <row r="9" spans="1:5" ht="12.75">
      <c r="A9">
        <v>8</v>
      </c>
      <c r="B9" s="4">
        <v>0.005083333333333334</v>
      </c>
      <c r="C9" t="str">
        <f>"Samantha"</f>
        <v>Samantha</v>
      </c>
      <c r="D9" t="str">
        <f>"Fiskar"</f>
        <v>Fiskar</v>
      </c>
      <c r="E9" t="str">
        <f>"Abbotsford Middle School"</f>
        <v>Abbotsford Middle School</v>
      </c>
    </row>
    <row r="10" spans="1:5" ht="12.75">
      <c r="A10">
        <v>9</v>
      </c>
      <c r="B10" s="4">
        <v>0.005302083333333333</v>
      </c>
      <c r="C10" t="str">
        <f>"Amelia"</f>
        <v>Amelia</v>
      </c>
      <c r="D10" t="str">
        <f>"Miller-Kublick"</f>
        <v>Miller-Kublick</v>
      </c>
      <c r="E10" t="str">
        <f>"Chief Dan George Middle"</f>
        <v>Chief Dan George Middle</v>
      </c>
    </row>
    <row r="11" spans="1:5" ht="12.75">
      <c r="A11">
        <v>10</v>
      </c>
      <c r="B11" s="4">
        <v>0.005563657407407407</v>
      </c>
      <c r="C11" t="str">
        <f>"Faith"</f>
        <v>Faith</v>
      </c>
      <c r="D11" t="str">
        <f>"Minderhoud"</f>
        <v>Minderhoud</v>
      </c>
      <c r="E11" t="str">
        <f>"John Calvin School"</f>
        <v>John Calvin School</v>
      </c>
    </row>
    <row r="12" spans="1:5" ht="12.75">
      <c r="A12">
        <v>11</v>
      </c>
      <c r="B12" s="4">
        <v>0.005574074074074075</v>
      </c>
      <c r="C12" t="str">
        <f>"Colleen"</f>
        <v>Colleen</v>
      </c>
      <c r="D12" t="str">
        <f>"Reimer"</f>
        <v>Reimer</v>
      </c>
      <c r="E12" t="str">
        <f>"Clayburn Middle School"</f>
        <v>Clayburn Middle School</v>
      </c>
    </row>
    <row r="13" spans="1:5" ht="12.75">
      <c r="A13">
        <v>12</v>
      </c>
      <c r="B13" s="4">
        <v>0.0058171296296296296</v>
      </c>
      <c r="C13" t="str">
        <f>"Paige"</f>
        <v>Paige</v>
      </c>
      <c r="D13" t="str">
        <f>"Walker"</f>
        <v>Walker</v>
      </c>
      <c r="E13" t="str">
        <f>"Mei Middle School"</f>
        <v>Mei Middle School</v>
      </c>
    </row>
    <row r="14" spans="1:5" ht="12.75">
      <c r="A14">
        <v>13</v>
      </c>
      <c r="B14" s="4">
        <v>0.005846064814814814</v>
      </c>
      <c r="C14" t="str">
        <f>"Jennifer"</f>
        <v>Jennifer</v>
      </c>
      <c r="D14" t="str">
        <f>"Guthrie"</f>
        <v>Guthrie</v>
      </c>
      <c r="E14" t="str">
        <f>"Abbotsford Middle School"</f>
        <v>Abbotsford Middle School</v>
      </c>
    </row>
    <row r="15" spans="1:5" ht="12.75">
      <c r="A15">
        <v>14</v>
      </c>
      <c r="B15" s="4">
        <v>0.005853009259259259</v>
      </c>
      <c r="C15" t="s">
        <v>68</v>
      </c>
      <c r="D15" t="s">
        <v>69</v>
      </c>
      <c r="E15" t="s">
        <v>70</v>
      </c>
    </row>
    <row r="16" spans="1:5" ht="12.75">
      <c r="A16">
        <v>15</v>
      </c>
      <c r="B16" s="4">
        <v>0.005855324074074074</v>
      </c>
      <c r="C16" t="str">
        <f>"Kelly"</f>
        <v>Kelly</v>
      </c>
      <c r="D16" t="str">
        <f>"Park"</f>
        <v>Park</v>
      </c>
      <c r="E16" t="str">
        <f>"Abbotsford Middle School"</f>
        <v>Abbotsford Middle School</v>
      </c>
    </row>
    <row r="17" spans="1:5" ht="12.75">
      <c r="A17">
        <v>16</v>
      </c>
      <c r="B17" s="8">
        <v>0.3534722222222222</v>
      </c>
      <c r="C17" t="str">
        <f>"Emily"</f>
        <v>Emily</v>
      </c>
      <c r="D17" t="str">
        <f>"Giesbrecht"</f>
        <v>Giesbrecht</v>
      </c>
      <c r="E17" t="str">
        <f>"Colleen &amp; Gordie Howe Middle School"</f>
        <v>Colleen &amp; Gordie Howe Middle School</v>
      </c>
    </row>
    <row r="18" spans="1:5" ht="12.75">
      <c r="A18">
        <v>17</v>
      </c>
      <c r="B18" s="4">
        <v>0.006105324074074073</v>
      </c>
      <c r="C18" t="str">
        <f>"Saelah"</f>
        <v>Saelah</v>
      </c>
      <c r="D18" t="str">
        <f>"Keigley"</f>
        <v>Keigley</v>
      </c>
      <c r="E18" t="str">
        <f>"Chief Dan George Middle"</f>
        <v>Chief Dan George Middle</v>
      </c>
    </row>
    <row r="19" spans="1:5" ht="12.75">
      <c r="A19">
        <v>18</v>
      </c>
      <c r="B19" s="4">
        <v>0.006163194444444444</v>
      </c>
      <c r="C19" t="str">
        <f>"Girija"</f>
        <v>Girija</v>
      </c>
      <c r="D19" t="str">
        <f>"Gill"</f>
        <v>Gill</v>
      </c>
      <c r="E19" t="str">
        <f>"Abbotsford Traditional Middle School"</f>
        <v>Abbotsford Traditional Middle School</v>
      </c>
    </row>
    <row r="20" spans="1:5" ht="12.75">
      <c r="A20">
        <v>19</v>
      </c>
      <c r="B20" s="4">
        <v>0.006453703703703704</v>
      </c>
      <c r="C20" t="str">
        <f>"Air"</f>
        <v>Air</v>
      </c>
      <c r="D20" t="str">
        <f>"Takham"</f>
        <v>Takham</v>
      </c>
      <c r="E20" t="str">
        <f>"Abbotsford Middle School"</f>
        <v>Abbotsford Middle School</v>
      </c>
    </row>
    <row r="21" spans="1:5" ht="12.75">
      <c r="A21">
        <v>20</v>
      </c>
      <c r="B21" s="4">
        <v>0.006482638888888889</v>
      </c>
      <c r="C21" t="str">
        <f>"Diedre"</f>
        <v>Diedre</v>
      </c>
      <c r="D21" t="str">
        <f>"Salmon"</f>
        <v>Salmon</v>
      </c>
      <c r="E21" t="str">
        <f>"VALLEY CHRISTIAN SCHOOL"</f>
        <v>VALLEY CHRISTIAN SCHOOL</v>
      </c>
    </row>
    <row r="22" spans="1:5" ht="12.75">
      <c r="A22">
        <v>21</v>
      </c>
      <c r="B22" s="4">
        <v>0.006487268518518518</v>
      </c>
      <c r="C22" t="str">
        <f>"Natalie"</f>
        <v>Natalie</v>
      </c>
      <c r="D22" t="str">
        <f>"Neufeld"</f>
        <v>Neufeld</v>
      </c>
      <c r="E22" t="str">
        <f>"Chief Dan George Middle"</f>
        <v>Chief Dan George Middle</v>
      </c>
    </row>
    <row r="23" spans="1:5" ht="12.75">
      <c r="A23">
        <v>22</v>
      </c>
      <c r="B23" s="4">
        <v>0.006547453703703704</v>
      </c>
      <c r="C23" t="str">
        <f>"Katie"</f>
        <v>Katie</v>
      </c>
      <c r="D23" t="str">
        <f>"Wiebe"</f>
        <v>Wiebe</v>
      </c>
      <c r="E23" t="str">
        <f>"Chief Dan George Middle"</f>
        <v>Chief Dan George Middle</v>
      </c>
    </row>
    <row r="24" spans="1:5" ht="12.75">
      <c r="A24">
        <v>23</v>
      </c>
      <c r="B24" s="4">
        <v>0.00673611111111111</v>
      </c>
      <c r="C24" t="str">
        <f>"Emily"</f>
        <v>Emily</v>
      </c>
      <c r="D24" t="str">
        <f>"Michele"</f>
        <v>Michele</v>
      </c>
      <c r="E24" t="str">
        <f>"Colleen &amp; Gordie Howe Middle School"</f>
        <v>Colleen &amp; Gordie Howe Middle School</v>
      </c>
    </row>
    <row r="25" spans="1:5" ht="12.75">
      <c r="A25">
        <v>24</v>
      </c>
      <c r="B25" s="4">
        <v>0.007015046296296296</v>
      </c>
      <c r="C25" t="str">
        <f>"Manveen"</f>
        <v>Manveen</v>
      </c>
      <c r="D25" t="str">
        <f>"Bhela"</f>
        <v>Bhela</v>
      </c>
      <c r="E25" t="str">
        <f>"Colleen &amp; Gordie Howe Middle School"</f>
        <v>Colleen &amp; Gordie Howe Middle School</v>
      </c>
    </row>
    <row r="26" spans="1:5" ht="12.75">
      <c r="A26">
        <v>25</v>
      </c>
      <c r="B26" s="4">
        <v>0.007035879629629629</v>
      </c>
      <c r="C26" t="str">
        <f>"Mehakdeep"</f>
        <v>Mehakdeep</v>
      </c>
      <c r="D26" t="str">
        <f>"Brar"</f>
        <v>Brar</v>
      </c>
      <c r="E26" t="str">
        <f>"Colleen &amp; Gordie Howe Middle School"</f>
        <v>Colleen &amp; Gordie Howe Middle School</v>
      </c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1.00390625" style="0" bestFit="1" customWidth="1"/>
    <col min="4" max="4" width="13.25390625" style="0" bestFit="1" customWidth="1"/>
    <col min="5" max="5" width="31.875" style="0" bestFit="1" customWidth="1"/>
    <col min="6" max="6" width="10.625" style="0" bestFit="1" customWidth="1"/>
  </cols>
  <sheetData>
    <row r="1" spans="1:5" ht="12.75">
      <c r="A1" t="s">
        <v>4</v>
      </c>
      <c r="B1" t="s">
        <v>3</v>
      </c>
      <c r="C1" t="s">
        <v>0</v>
      </c>
      <c r="D1" t="s">
        <v>1</v>
      </c>
      <c r="E1" t="s">
        <v>2</v>
      </c>
    </row>
    <row r="2" spans="1:5" ht="12.75">
      <c r="A2">
        <v>1</v>
      </c>
      <c r="B2" s="4">
        <v>0.004574074074074074</v>
      </c>
      <c r="C2" t="str">
        <f>"Allyssa"</f>
        <v>Allyssa</v>
      </c>
      <c r="D2" t="str">
        <f>"Hutchison"</f>
        <v>Hutchison</v>
      </c>
      <c r="E2" t="str">
        <f>"Mei Middle School"</f>
        <v>Mei Middle School</v>
      </c>
    </row>
    <row r="3" spans="1:5" ht="12.75">
      <c r="A3">
        <v>2</v>
      </c>
      <c r="B3" s="4">
        <v>0.004721064814814815</v>
      </c>
      <c r="C3" t="str">
        <f>"Reilley"</f>
        <v>Reilley</v>
      </c>
      <c r="D3" t="str">
        <f>"Coghill"</f>
        <v>Coghill</v>
      </c>
      <c r="E3" t="str">
        <f>"Clayburn Middle School"</f>
        <v>Clayburn Middle School</v>
      </c>
    </row>
    <row r="4" spans="1:5" ht="12.75">
      <c r="A4">
        <v>3</v>
      </c>
      <c r="B4" s="4">
        <v>0.28402777777777777</v>
      </c>
      <c r="C4" t="s">
        <v>5</v>
      </c>
      <c r="D4" t="s">
        <v>6</v>
      </c>
      <c r="E4" t="s">
        <v>7</v>
      </c>
    </row>
    <row r="5" spans="1:5" ht="12.75">
      <c r="A5">
        <v>4</v>
      </c>
      <c r="B5" s="4">
        <v>0.005016203703703704</v>
      </c>
      <c r="C5" t="str">
        <f>"Vanessa"</f>
        <v>Vanessa</v>
      </c>
      <c r="D5" t="str">
        <f>"Pirani"</f>
        <v>Pirani</v>
      </c>
      <c r="E5" t="str">
        <f>"Mei Middle School"</f>
        <v>Mei Middle School</v>
      </c>
    </row>
    <row r="6" spans="1:5" ht="12.75">
      <c r="A6">
        <v>5</v>
      </c>
      <c r="B6" s="4">
        <v>0.005059027777777778</v>
      </c>
      <c r="C6" t="str">
        <f>"Makenna"</f>
        <v>Makenna</v>
      </c>
      <c r="D6" t="str">
        <f>"Reimer"</f>
        <v>Reimer</v>
      </c>
      <c r="E6" t="str">
        <f>"Mei Middle School"</f>
        <v>Mei Middle School</v>
      </c>
    </row>
    <row r="7" spans="1:5" ht="12.75">
      <c r="A7">
        <v>6</v>
      </c>
      <c r="B7" s="4">
        <v>720.7</v>
      </c>
      <c r="C7" t="str">
        <f>"Gabby"</f>
        <v>Gabby</v>
      </c>
      <c r="D7" t="str">
        <f>"Marazzi"</f>
        <v>Marazzi</v>
      </c>
      <c r="E7" t="str">
        <f>"Mei Middle School"</f>
        <v>Mei Middle School</v>
      </c>
    </row>
    <row r="8" spans="1:5" ht="12.75">
      <c r="A8">
        <v>7</v>
      </c>
      <c r="B8" s="4">
        <v>0.00534375</v>
      </c>
      <c r="C8" t="s">
        <v>10</v>
      </c>
      <c r="D8" t="s">
        <v>11</v>
      </c>
      <c r="E8" t="s">
        <v>7</v>
      </c>
    </row>
    <row r="9" spans="1:5" ht="12.75">
      <c r="A9">
        <v>8</v>
      </c>
      <c r="B9" s="4">
        <v>0.005475694444444444</v>
      </c>
      <c r="C9" t="s">
        <v>18</v>
      </c>
      <c r="D9" t="s">
        <v>19</v>
      </c>
      <c r="E9" t="s">
        <v>7</v>
      </c>
    </row>
    <row r="10" spans="1:5" ht="12.75">
      <c r="A10">
        <v>9</v>
      </c>
      <c r="B10" s="12">
        <v>0.3299189814814815</v>
      </c>
      <c r="C10" t="str">
        <f>"Emanat"</f>
        <v>Emanat</v>
      </c>
      <c r="D10" t="str">
        <f>"Kang"</f>
        <v>Kang</v>
      </c>
      <c r="E10" t="str">
        <f>"Colleen &amp; Gordie Howe Middle School"</f>
        <v>Colleen &amp; Gordie Howe Middle School</v>
      </c>
    </row>
    <row r="11" spans="1:5" ht="12.75">
      <c r="A11">
        <v>10</v>
      </c>
      <c r="B11" s="4">
        <v>0.005511574074074074</v>
      </c>
      <c r="C11" t="s">
        <v>136</v>
      </c>
      <c r="D11" t="s">
        <v>137</v>
      </c>
      <c r="E11" t="s">
        <v>124</v>
      </c>
    </row>
    <row r="12" spans="1:5" ht="12.75">
      <c r="A12">
        <v>11</v>
      </c>
      <c r="B12" s="4">
        <v>0.0055231481481481486</v>
      </c>
      <c r="C12" t="str">
        <f>"Simran"</f>
        <v>Simran</v>
      </c>
      <c r="D12" t="str">
        <f>"Toor"</f>
        <v>Toor</v>
      </c>
      <c r="E12" t="str">
        <f>"Colleen &amp; Gordie Howe Middle School"</f>
        <v>Colleen &amp; Gordie Howe Middle School</v>
      </c>
    </row>
    <row r="13" spans="1:5" ht="12.75">
      <c r="A13">
        <v>12</v>
      </c>
      <c r="B13" s="4">
        <v>0.005578703703703704</v>
      </c>
      <c r="C13" t="str">
        <f>"Mckenzie"</f>
        <v>Mckenzie</v>
      </c>
      <c r="D13" t="str">
        <f>"Dakin"</f>
        <v>Dakin</v>
      </c>
      <c r="E13" t="str">
        <f>"Abbotsford Middle School"</f>
        <v>Abbotsford Middle School</v>
      </c>
    </row>
    <row r="14" spans="1:5" ht="12.75">
      <c r="A14">
        <v>13</v>
      </c>
      <c r="B14" s="4">
        <v>0.005626157407407407</v>
      </c>
      <c r="C14" t="s">
        <v>131</v>
      </c>
      <c r="D14" t="s">
        <v>44</v>
      </c>
      <c r="E14" t="s">
        <v>124</v>
      </c>
    </row>
    <row r="15" spans="1:5" ht="12.75">
      <c r="A15">
        <v>14</v>
      </c>
      <c r="B15" s="4">
        <v>0.005749999999999999</v>
      </c>
      <c r="C15" t="str">
        <f>"Nayha"</f>
        <v>Nayha</v>
      </c>
      <c r="D15" t="str">
        <f>"Gidda"</f>
        <v>Gidda</v>
      </c>
      <c r="E15" t="str">
        <f>"Clayburn Middle School"</f>
        <v>Clayburn Middle School</v>
      </c>
    </row>
    <row r="16" spans="1:5" ht="12.75">
      <c r="A16">
        <v>15</v>
      </c>
      <c r="B16" s="4">
        <v>0.00577662037037037</v>
      </c>
      <c r="C16" t="s">
        <v>129</v>
      </c>
      <c r="D16" t="s">
        <v>130</v>
      </c>
      <c r="E16" t="s">
        <v>124</v>
      </c>
    </row>
    <row r="17" spans="1:5" ht="16.5">
      <c r="A17">
        <v>16</v>
      </c>
      <c r="B17" s="4">
        <v>0.005791666666666666</v>
      </c>
      <c r="C17" s="9" t="s">
        <v>201</v>
      </c>
      <c r="D17" s="9" t="s">
        <v>202</v>
      </c>
      <c r="E17" s="9" t="s">
        <v>203</v>
      </c>
    </row>
    <row r="18" spans="1:5" ht="12.75">
      <c r="A18">
        <v>17</v>
      </c>
      <c r="B18" s="4">
        <v>0.005802083333333334</v>
      </c>
      <c r="C18" t="str">
        <f>"Mikela"</f>
        <v>Mikela</v>
      </c>
      <c r="D18" t="str">
        <f>"Trolland"</f>
        <v>Trolland</v>
      </c>
      <c r="E18" t="str">
        <f>"Colleen &amp; Gordie Howe Middle School"</f>
        <v>Colleen &amp; Gordie Howe Middle School</v>
      </c>
    </row>
    <row r="19" spans="1:5" ht="16.5">
      <c r="A19">
        <v>18</v>
      </c>
      <c r="B19" s="4">
        <v>0.005805555555555556</v>
      </c>
      <c r="C19" s="9"/>
      <c r="D19" s="9"/>
      <c r="E19" s="9" t="s">
        <v>166</v>
      </c>
    </row>
    <row r="20" spans="1:5" ht="12.75">
      <c r="A20">
        <v>19</v>
      </c>
      <c r="B20" s="8">
        <v>0.34930555555555554</v>
      </c>
      <c r="C20" t="str">
        <f>"Prabhjit"</f>
        <v>Prabhjit</v>
      </c>
      <c r="D20" t="str">
        <f>"Atwal"</f>
        <v>Atwal</v>
      </c>
      <c r="E20" t="str">
        <f>"Colleen &amp; Gordie Howe Middle School"</f>
        <v>Colleen &amp; Gordie Howe Middle School</v>
      </c>
    </row>
    <row r="21" spans="1:5" ht="12.75">
      <c r="A21">
        <v>20</v>
      </c>
      <c r="B21" s="4">
        <v>0.005827546296296297</v>
      </c>
      <c r="C21" t="str">
        <f>"Iakroop"</f>
        <v>Iakroop</v>
      </c>
      <c r="D21" t="str">
        <f>"Johal"</f>
        <v>Johal</v>
      </c>
      <c r="E21" t="str">
        <f>"Colleen &amp; Gordie Howe Middle School"</f>
        <v>Colleen &amp; Gordie Howe Middle School</v>
      </c>
    </row>
    <row r="22" spans="1:5" ht="12.75">
      <c r="A22">
        <v>21</v>
      </c>
      <c r="B22" s="8">
        <v>0.3625</v>
      </c>
      <c r="C22" t="str">
        <f>"Rachel"</f>
        <v>Rachel</v>
      </c>
      <c r="D22" t="str">
        <f>"Anderson"</f>
        <v>Anderson</v>
      </c>
      <c r="E22" t="str">
        <f>"Abbotsford Traditional Middle School"</f>
        <v>Abbotsford Traditional Middle School</v>
      </c>
    </row>
    <row r="23" spans="1:5" ht="12.75">
      <c r="A23">
        <v>22</v>
      </c>
      <c r="B23" s="4">
        <v>0.006190972222222222</v>
      </c>
      <c r="C23" t="str">
        <f>"Jacklyn"</f>
        <v>Jacklyn</v>
      </c>
      <c r="D23" t="str">
        <f>"Kealy"</f>
        <v>Kealy</v>
      </c>
      <c r="E23" t="str">
        <f>"Colleen &amp; Gordie Howe Middle School"</f>
        <v>Colleen &amp; Gordie Howe Middle School</v>
      </c>
    </row>
    <row r="24" spans="1:5" ht="12.75">
      <c r="A24">
        <v>23</v>
      </c>
      <c r="B24" s="4">
        <v>0.0062974537037037035</v>
      </c>
      <c r="C24" t="str">
        <f>"Palraj"</f>
        <v>Palraj</v>
      </c>
      <c r="D24" t="str">
        <f>"Kelay"</f>
        <v>Kelay</v>
      </c>
      <c r="E24" t="str">
        <f>"Abbotsford Traditional Middle School"</f>
        <v>Abbotsford Traditional Middle School</v>
      </c>
    </row>
    <row r="25" spans="1:5" ht="12.75">
      <c r="A25">
        <v>24</v>
      </c>
      <c r="B25" s="4">
        <v>0.006478009259259259</v>
      </c>
      <c r="C25" t="str">
        <f>"Jiya"</f>
        <v>Jiya</v>
      </c>
      <c r="D25" t="str">
        <f>"Songapal"</f>
        <v>Songapal</v>
      </c>
      <c r="E25" t="str">
        <f>"Colleen &amp; Gordie Howe Middle School"</f>
        <v>Colleen &amp; Gordie Howe Middle School</v>
      </c>
    </row>
    <row r="26" spans="1:5" ht="12.75">
      <c r="A26">
        <v>25</v>
      </c>
      <c r="B26" s="4">
        <v>0.006490740740740741</v>
      </c>
      <c r="C26" t="str">
        <f>"Sameera"</f>
        <v>Sameera</v>
      </c>
      <c r="D26" t="str">
        <f>"Dhaliwal"</f>
        <v>Dhaliwal</v>
      </c>
      <c r="E26" t="str">
        <f>"Clayburn Middle School"</f>
        <v>Clayburn Middle School</v>
      </c>
    </row>
    <row r="27" spans="1:5" ht="12.75">
      <c r="A27">
        <v>26</v>
      </c>
      <c r="B27" s="4">
        <v>0.006541666666666667</v>
      </c>
      <c r="C27" t="str">
        <f>"Inara"</f>
        <v>Inara</v>
      </c>
      <c r="D27" t="str">
        <f>"Garcia Rain"</f>
        <v>Garcia Rain</v>
      </c>
      <c r="E27" t="str">
        <f>"Colleen &amp; Gordie Howe Middle School"</f>
        <v>Colleen &amp; Gordie Howe Middle School</v>
      </c>
    </row>
    <row r="28" spans="1:5" ht="12.75">
      <c r="A28">
        <v>27</v>
      </c>
      <c r="B28" s="4">
        <v>0.006672453703703704</v>
      </c>
      <c r="C28" t="str">
        <f>"Jaxon"</f>
        <v>Jaxon</v>
      </c>
      <c r="D28" t="str">
        <f>"Carvelli"</f>
        <v>Carvelli</v>
      </c>
      <c r="E28" t="str">
        <f>"Clayburn Middle School"</f>
        <v>Clayburn Middle School</v>
      </c>
    </row>
    <row r="29" spans="1:5" ht="12.75">
      <c r="A29">
        <v>28</v>
      </c>
      <c r="B29" s="8">
        <v>0.41041666666666665</v>
      </c>
      <c r="C29" t="str">
        <f>"Sukhjit"</f>
        <v>Sukhjit</v>
      </c>
      <c r="D29" t="str">
        <f>"Dhadda"</f>
        <v>Dhadda</v>
      </c>
      <c r="E29" t="str">
        <f>"Colleen &amp; Gordie Howe Middle School"</f>
        <v>Colleen &amp; Gordie Howe Middle School</v>
      </c>
    </row>
    <row r="30" spans="1:5" ht="12.75">
      <c r="A30">
        <v>29</v>
      </c>
      <c r="B30" s="8">
        <v>0.4354166666666666</v>
      </c>
      <c r="C30" t="str">
        <f>"Gurleen"</f>
        <v>Gurleen</v>
      </c>
      <c r="D30" t="str">
        <f>"Sidhu"</f>
        <v>Sidhu</v>
      </c>
      <c r="E30" t="str">
        <f>"Colleen &amp; Gordie Howe Middle School"</f>
        <v>Colleen &amp; Gordie Howe Middle School</v>
      </c>
    </row>
    <row r="31" spans="1:5" ht="12.75">
      <c r="A31">
        <v>30</v>
      </c>
      <c r="B31" s="4">
        <v>0.007354166666666666</v>
      </c>
      <c r="C31" t="str">
        <f>"Jasleen"</f>
        <v>Jasleen</v>
      </c>
      <c r="D31" t="str">
        <f>"Grewal"</f>
        <v>Grewal</v>
      </c>
      <c r="E31" t="str">
        <f>"Colleen &amp; Gordie Howe Middle School"</f>
        <v>Colleen &amp; Gordie Howe Middle School</v>
      </c>
    </row>
    <row r="32" spans="1:5" ht="12.75">
      <c r="A32">
        <v>31</v>
      </c>
      <c r="B32" s="4">
        <v>0.007561342592592593</v>
      </c>
      <c r="C32" t="str">
        <f>"Navjot"</f>
        <v>Navjot</v>
      </c>
      <c r="D32" t="str">
        <f>"Garcha"</f>
        <v>Garcha</v>
      </c>
      <c r="E32" t="str">
        <f>"Colleen &amp; Gordie Howe Middle School"</f>
        <v>Colleen &amp; Gordie Howe Middle School</v>
      </c>
    </row>
    <row r="33" spans="1:5" ht="12.75">
      <c r="A33">
        <v>32</v>
      </c>
      <c r="B33" s="4">
        <v>0.0075682870370370366</v>
      </c>
      <c r="C33" t="str">
        <f>"Kirandeep"</f>
        <v>Kirandeep</v>
      </c>
      <c r="D33" t="str">
        <f>"Dubb"</f>
        <v>Dubb</v>
      </c>
      <c r="E33" t="str">
        <f>"Colleen &amp; Gordie Howe Middle School"</f>
        <v>Colleen &amp; Gordie Howe Middle School</v>
      </c>
    </row>
    <row r="34" spans="1:5" ht="12.75">
      <c r="A34">
        <v>33</v>
      </c>
      <c r="B34" s="4">
        <v>0.007717592592592593</v>
      </c>
      <c r="C34" t="s">
        <v>135</v>
      </c>
      <c r="D34" t="s">
        <v>33</v>
      </c>
      <c r="E34" t="s">
        <v>124</v>
      </c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1.00390625" style="0" bestFit="1" customWidth="1"/>
    <col min="4" max="4" width="11.50390625" style="0" bestFit="1" customWidth="1"/>
    <col min="5" max="5" width="31.875" style="0" bestFit="1" customWidth="1"/>
    <col min="6" max="6" width="10.625" style="0" bestFit="1" customWidth="1"/>
  </cols>
  <sheetData>
    <row r="1" spans="1:5" ht="12.75">
      <c r="A1" t="s">
        <v>4</v>
      </c>
      <c r="B1" t="s">
        <v>170</v>
      </c>
      <c r="C1" t="s">
        <v>0</v>
      </c>
      <c r="D1" t="s">
        <v>1</v>
      </c>
      <c r="E1" t="s">
        <v>2</v>
      </c>
    </row>
    <row r="2" spans="1:5" ht="12.75">
      <c r="A2" s="1">
        <v>1</v>
      </c>
      <c r="B2" s="5">
        <v>0.004180555555555555</v>
      </c>
      <c r="C2" t="s">
        <v>49</v>
      </c>
      <c r="D2" t="s">
        <v>50</v>
      </c>
      <c r="E2" t="s">
        <v>7</v>
      </c>
    </row>
    <row r="3" spans="1:5" ht="12.75">
      <c r="A3" s="1">
        <v>2</v>
      </c>
      <c r="B3" s="5">
        <v>0.004269675925925926</v>
      </c>
      <c r="C3" t="str">
        <f>"Ben"</f>
        <v>Ben</v>
      </c>
      <c r="D3" t="str">
        <f>"Brandsma"</f>
        <v>Brandsma</v>
      </c>
      <c r="E3" t="str">
        <f>"Mei Middle School"</f>
        <v>Mei Middle School</v>
      </c>
    </row>
    <row r="4" spans="1:5" ht="12.75">
      <c r="A4" s="1">
        <v>3</v>
      </c>
      <c r="B4" s="4">
        <v>0.004450231481481481</v>
      </c>
      <c r="C4" t="str">
        <f>"Zach"</f>
        <v>Zach</v>
      </c>
      <c r="D4" t="str">
        <f>"Bos"</f>
        <v>Bos</v>
      </c>
      <c r="E4" t="str">
        <f>"Mei Middle School"</f>
        <v>Mei Middle School</v>
      </c>
    </row>
    <row r="5" spans="1:5" ht="16.5">
      <c r="A5" s="1">
        <v>4</v>
      </c>
      <c r="B5" s="4">
        <v>0.0044988425925925925</v>
      </c>
      <c r="C5" s="10" t="s">
        <v>206</v>
      </c>
      <c r="D5" s="10" t="s">
        <v>207</v>
      </c>
      <c r="E5" s="10" t="s">
        <v>77</v>
      </c>
    </row>
    <row r="6" spans="1:5" ht="12.75">
      <c r="A6" s="1">
        <v>5</v>
      </c>
      <c r="B6" s="4">
        <v>0.004642361111111112</v>
      </c>
      <c r="C6" t="str">
        <f>"Levi"</f>
        <v>Levi</v>
      </c>
      <c r="D6" t="str">
        <f>"Baart"</f>
        <v>Baart</v>
      </c>
      <c r="E6" t="str">
        <f>"Abbotsford Christian School"</f>
        <v>Abbotsford Christian School</v>
      </c>
    </row>
    <row r="7" spans="1:5" ht="12.75">
      <c r="A7" s="1">
        <v>6</v>
      </c>
      <c r="B7" s="4">
        <v>0.004701388888888889</v>
      </c>
      <c r="C7" t="s">
        <v>138</v>
      </c>
      <c r="D7" t="s">
        <v>139</v>
      </c>
      <c r="E7" t="s">
        <v>124</v>
      </c>
    </row>
    <row r="8" spans="1:5" ht="12.75">
      <c r="A8" s="1">
        <v>7</v>
      </c>
      <c r="B8" s="4">
        <v>0.004719907407407408</v>
      </c>
      <c r="C8" t="s">
        <v>39</v>
      </c>
      <c r="D8" t="s">
        <v>40</v>
      </c>
      <c r="E8" t="s">
        <v>7</v>
      </c>
    </row>
    <row r="9" spans="1:5" ht="12.75">
      <c r="A9" s="1">
        <v>8</v>
      </c>
      <c r="B9" s="4">
        <v>0.0047395833333333335</v>
      </c>
      <c r="C9" t="s">
        <v>41</v>
      </c>
      <c r="D9" t="s">
        <v>42</v>
      </c>
      <c r="E9" t="s">
        <v>7</v>
      </c>
    </row>
    <row r="10" spans="1:5" ht="12.75">
      <c r="A10" s="1">
        <v>9</v>
      </c>
      <c r="B10" s="4">
        <v>0.004841435185185186</v>
      </c>
      <c r="C10" t="str">
        <f>"Jackson"</f>
        <v>Jackson</v>
      </c>
      <c r="D10" t="str">
        <f>"Thalen"</f>
        <v>Thalen</v>
      </c>
      <c r="E10" t="str">
        <f>"John Calvin School"</f>
        <v>John Calvin School</v>
      </c>
    </row>
    <row r="11" spans="1:5" ht="12.75">
      <c r="A11" s="1">
        <v>10</v>
      </c>
      <c r="B11" s="4">
        <v>0.004873842592592593</v>
      </c>
      <c r="C11" t="str">
        <f>"Ezra"</f>
        <v>Ezra</v>
      </c>
      <c r="D11" t="str">
        <f>"Zietsma"</f>
        <v>Zietsma</v>
      </c>
      <c r="E11" t="str">
        <f>"John Calvin School"</f>
        <v>John Calvin School</v>
      </c>
    </row>
    <row r="12" spans="1:5" ht="12.75">
      <c r="A12" s="1">
        <v>11</v>
      </c>
      <c r="B12" s="4">
        <v>0.00487962962962963</v>
      </c>
      <c r="C12" t="str">
        <f>"Owen"</f>
        <v>Owen</v>
      </c>
      <c r="D12" t="str">
        <f>"David"</f>
        <v>David</v>
      </c>
      <c r="E12" t="str">
        <f>"Clayburn Middle School"</f>
        <v>Clayburn Middle School</v>
      </c>
    </row>
    <row r="13" spans="1:5" ht="12.75">
      <c r="A13" s="1">
        <v>12</v>
      </c>
      <c r="B13" s="8">
        <v>0.29305555555555557</v>
      </c>
      <c r="C13" t="s">
        <v>31</v>
      </c>
      <c r="D13" t="s">
        <v>32</v>
      </c>
      <c r="E13" t="s">
        <v>7</v>
      </c>
    </row>
    <row r="14" spans="1:6" ht="16.5">
      <c r="A14" s="1">
        <v>13</v>
      </c>
      <c r="B14" s="4">
        <v>0.0049097222222222224</v>
      </c>
      <c r="C14" t="str">
        <f>"Shiv"</f>
        <v>Shiv</v>
      </c>
      <c r="D14" t="str">
        <f>"Purgas"</f>
        <v>Purgas</v>
      </c>
      <c r="E14" t="str">
        <f>"Abbotsford Middle School"</f>
        <v>Abbotsford Middle School</v>
      </c>
      <c r="F14" s="10"/>
    </row>
    <row r="15" spans="1:5" ht="16.5">
      <c r="A15" s="1">
        <v>14</v>
      </c>
      <c r="B15" s="4">
        <v>0.004921296296296296</v>
      </c>
      <c r="C15" s="9" t="s">
        <v>213</v>
      </c>
      <c r="D15" s="9" t="s">
        <v>115</v>
      </c>
      <c r="E15" s="9" t="s">
        <v>214</v>
      </c>
    </row>
    <row r="16" spans="1:5" ht="12.75">
      <c r="A16" s="1">
        <v>15</v>
      </c>
      <c r="B16" s="4">
        <v>0.004944444444444445</v>
      </c>
      <c r="C16" t="str">
        <f>"Owen"</f>
        <v>Owen</v>
      </c>
      <c r="D16" t="str">
        <f>"Walker"</f>
        <v>Walker</v>
      </c>
      <c r="E16" t="str">
        <f>"Chief Dan George Middle"</f>
        <v>Chief Dan George Middle</v>
      </c>
    </row>
    <row r="17" spans="1:5" ht="12.75">
      <c r="A17" s="1">
        <v>16</v>
      </c>
      <c r="B17" s="4">
        <v>0.004974537037037037</v>
      </c>
      <c r="C17" t="s">
        <v>21</v>
      </c>
      <c r="D17" t="s">
        <v>22</v>
      </c>
      <c r="E17" t="s">
        <v>7</v>
      </c>
    </row>
    <row r="18" spans="1:5" ht="12.75">
      <c r="A18" s="1">
        <v>17</v>
      </c>
      <c r="B18" s="4">
        <v>0.004996527777777778</v>
      </c>
      <c r="C18" s="1" t="s">
        <v>81</v>
      </c>
      <c r="D18" s="1" t="s">
        <v>82</v>
      </c>
      <c r="E18" s="1" t="s">
        <v>77</v>
      </c>
    </row>
    <row r="19" spans="1:5" ht="12.75">
      <c r="A19" s="1">
        <v>18</v>
      </c>
      <c r="B19" s="4">
        <v>0.0050034722222222225</v>
      </c>
      <c r="C19" t="str">
        <f>"Ethan"</f>
        <v>Ethan</v>
      </c>
      <c r="D19" t="str">
        <f>"Macrae"</f>
        <v>Macrae</v>
      </c>
      <c r="E19" t="str">
        <f>"Clayburn Middle School"</f>
        <v>Clayburn Middle School</v>
      </c>
    </row>
    <row r="20" spans="1:5" ht="12.75">
      <c r="A20" s="1">
        <v>19</v>
      </c>
      <c r="B20" s="4">
        <v>0.005078703703703704</v>
      </c>
      <c r="C20" t="str">
        <f>"Lucas"</f>
        <v>Lucas</v>
      </c>
      <c r="D20" t="str">
        <f>"Zilcosky"</f>
        <v>Zilcosky</v>
      </c>
      <c r="E20" t="str">
        <f>"Clayburn Middle School"</f>
        <v>Clayburn Middle School</v>
      </c>
    </row>
    <row r="21" spans="1:5" ht="12.75">
      <c r="A21" s="1">
        <v>20</v>
      </c>
      <c r="B21" s="4">
        <v>0.005094907407407407</v>
      </c>
      <c r="C21" t="s">
        <v>125</v>
      </c>
      <c r="D21" t="s">
        <v>126</v>
      </c>
      <c r="E21" t="s">
        <v>124</v>
      </c>
    </row>
    <row r="22" spans="1:5" ht="12.75">
      <c r="A22" s="1">
        <v>21</v>
      </c>
      <c r="B22" s="4">
        <v>0.005105324074074074</v>
      </c>
      <c r="C22" t="s">
        <v>155</v>
      </c>
      <c r="D22" t="s">
        <v>154</v>
      </c>
      <c r="E22" t="s">
        <v>124</v>
      </c>
    </row>
    <row r="23" spans="1:5" ht="12.75">
      <c r="A23" s="1">
        <v>22</v>
      </c>
      <c r="B23" s="4">
        <v>0.005123842592592592</v>
      </c>
      <c r="C23" t="s">
        <v>20</v>
      </c>
      <c r="D23" t="s">
        <v>54</v>
      </c>
      <c r="E23" t="s">
        <v>7</v>
      </c>
    </row>
    <row r="24" spans="1:5" ht="12.75">
      <c r="A24" s="1">
        <v>23</v>
      </c>
      <c r="B24" s="4">
        <v>0.005137731481481482</v>
      </c>
      <c r="C24" t="str">
        <f>"Eric"</f>
        <v>Eric</v>
      </c>
      <c r="D24" t="str">
        <f>"Shaw"</f>
        <v>Shaw</v>
      </c>
      <c r="E24" t="str">
        <f>"Clayburn Middle School"</f>
        <v>Clayburn Middle School</v>
      </c>
    </row>
    <row r="25" spans="1:5" ht="12.75">
      <c r="A25" s="1">
        <v>24</v>
      </c>
      <c r="B25" s="4">
        <v>0.005143518518518519</v>
      </c>
      <c r="C25" t="str">
        <f>"Spencer"</f>
        <v>Spencer</v>
      </c>
      <c r="D25" t="str">
        <f>"Watson"</f>
        <v>Watson</v>
      </c>
      <c r="E25" t="str">
        <f>"VALLEY CHRISTIAN SCHOOL"</f>
        <v>VALLEY CHRISTIAN SCHOOL</v>
      </c>
    </row>
    <row r="26" spans="1:5" ht="12.75">
      <c r="A26" s="1">
        <v>25</v>
      </c>
      <c r="B26" s="4">
        <v>0.005157407407407407</v>
      </c>
      <c r="C26" t="s">
        <v>153</v>
      </c>
      <c r="D26" t="s">
        <v>154</v>
      </c>
      <c r="E26" t="s">
        <v>124</v>
      </c>
    </row>
    <row r="27" spans="1:5" ht="12.75">
      <c r="A27" s="1">
        <v>26</v>
      </c>
      <c r="B27" s="4">
        <v>0.005163194444444444</v>
      </c>
      <c r="C27" t="str">
        <f>"Owen"</f>
        <v>Owen</v>
      </c>
      <c r="D27" t="str">
        <f>"Tuokko"</f>
        <v>Tuokko</v>
      </c>
      <c r="E27" t="str">
        <f>"Abbotsford Middle School"</f>
        <v>Abbotsford Middle School</v>
      </c>
    </row>
    <row r="28" spans="1:5" ht="12.75">
      <c r="A28" s="1">
        <v>27</v>
      </c>
      <c r="B28" s="4">
        <v>0.005184027777777778</v>
      </c>
      <c r="C28" t="str">
        <f>"Isaac"</f>
        <v>Isaac</v>
      </c>
      <c r="D28" t="str">
        <f>"Munro"</f>
        <v>Munro</v>
      </c>
      <c r="E28" t="str">
        <f>"Cornerstone Christian School"</f>
        <v>Cornerstone Christian School</v>
      </c>
    </row>
    <row r="29" spans="1:5" ht="12.75">
      <c r="A29" s="1">
        <v>28</v>
      </c>
      <c r="B29" s="4">
        <v>0.005255787037037037</v>
      </c>
      <c r="C29" t="str">
        <f>"Aidan"</f>
        <v>Aidan</v>
      </c>
      <c r="D29" t="str">
        <f>"Beck"</f>
        <v>Beck</v>
      </c>
      <c r="E29" t="str">
        <f>"Abbotsford Middle School"</f>
        <v>Abbotsford Middle School</v>
      </c>
    </row>
    <row r="30" spans="1:5" ht="12.75">
      <c r="A30" s="1">
        <v>29</v>
      </c>
      <c r="B30" s="4">
        <v>0.005327546296296296</v>
      </c>
      <c r="C30" t="str">
        <f>"Carter"</f>
        <v>Carter</v>
      </c>
      <c r="D30" t="str">
        <f>"McGladdery"</f>
        <v>McGladdery</v>
      </c>
      <c r="E30" t="str">
        <f>"Mei Middle School"</f>
        <v>Mei Middle School</v>
      </c>
    </row>
    <row r="31" spans="1:5" ht="12.75">
      <c r="A31" s="1">
        <v>30</v>
      </c>
      <c r="B31" s="4">
        <v>0.005342592592592592</v>
      </c>
      <c r="C31" t="str">
        <f>"Carter"</f>
        <v>Carter</v>
      </c>
      <c r="D31" t="str">
        <f>"Walker"</f>
        <v>Walker</v>
      </c>
      <c r="E31" t="str">
        <f>"Mei Middle School"</f>
        <v>Mei Middle School</v>
      </c>
    </row>
    <row r="32" spans="1:5" ht="12.75">
      <c r="A32" s="1">
        <v>31</v>
      </c>
      <c r="B32" s="4">
        <v>0.0053750000000000004</v>
      </c>
      <c r="C32" t="str">
        <f>"Sam"</f>
        <v>Sam</v>
      </c>
      <c r="D32" t="str">
        <f>"Stahl"</f>
        <v>Stahl</v>
      </c>
      <c r="E32" t="str">
        <f>"Abbotsford Christian School"</f>
        <v>Abbotsford Christian School</v>
      </c>
    </row>
    <row r="33" spans="1:5" ht="12.75">
      <c r="A33" s="1">
        <v>32</v>
      </c>
      <c r="B33" s="4">
        <v>0.005408564814814815</v>
      </c>
      <c r="C33" t="str">
        <f>"Jason"</f>
        <v>Jason</v>
      </c>
      <c r="D33" t="str">
        <f>"Viljoen"</f>
        <v>Viljoen</v>
      </c>
      <c r="E33" t="str">
        <f>"Abbotsford Christian School"</f>
        <v>Abbotsford Christian School</v>
      </c>
    </row>
    <row r="34" spans="1:6" ht="16.5">
      <c r="A34" s="1">
        <v>33</v>
      </c>
      <c r="B34" s="4">
        <v>0.005525462962962964</v>
      </c>
      <c r="C34" t="str">
        <f>"William"</f>
        <v>William</v>
      </c>
      <c r="D34" t="str">
        <f>"Kaplan"</f>
        <v>Kaplan</v>
      </c>
      <c r="E34" t="str">
        <f>"Clayburn Middle School"</f>
        <v>Clayburn Middle School</v>
      </c>
      <c r="F34" s="11"/>
    </row>
    <row r="35" spans="1:5" ht="12.75">
      <c r="A35" s="1">
        <v>34</v>
      </c>
      <c r="B35" s="4">
        <v>0.005562500000000001</v>
      </c>
      <c r="C35" s="1" t="s">
        <v>78</v>
      </c>
      <c r="D35" s="1" t="s">
        <v>79</v>
      </c>
      <c r="E35" s="1" t="s">
        <v>77</v>
      </c>
    </row>
    <row r="36" spans="1:5" ht="12.75">
      <c r="A36" s="1">
        <v>35</v>
      </c>
      <c r="B36" s="4">
        <v>0.005565972222222222</v>
      </c>
      <c r="C36" t="s">
        <v>156</v>
      </c>
      <c r="D36" t="s">
        <v>154</v>
      </c>
      <c r="E36" t="s">
        <v>124</v>
      </c>
    </row>
    <row r="37" spans="1:5" ht="12.75">
      <c r="A37" s="1">
        <v>36</v>
      </c>
      <c r="B37" s="4">
        <v>0.005574074074074075</v>
      </c>
      <c r="C37" t="str">
        <f>"Ezekiel"</f>
        <v>Ezekiel</v>
      </c>
      <c r="D37" t="str">
        <f>"Salmon"</f>
        <v>Salmon</v>
      </c>
      <c r="E37" t="str">
        <f>"VALLEY CHRISTIAN SCHOOL"</f>
        <v>VALLEY CHRISTIAN SCHOOL</v>
      </c>
    </row>
    <row r="38" spans="1:5" ht="16.5">
      <c r="A38" s="1">
        <v>37</v>
      </c>
      <c r="B38" s="4">
        <v>0.005621527777777778</v>
      </c>
      <c r="C38" s="9" t="s">
        <v>90</v>
      </c>
      <c r="D38" s="9" t="s">
        <v>217</v>
      </c>
      <c r="E38" s="9" t="s">
        <v>218</v>
      </c>
    </row>
    <row r="39" spans="1:5" ht="12.75">
      <c r="A39" s="1">
        <v>38</v>
      </c>
      <c r="B39" s="4">
        <v>0.005630787037037036</v>
      </c>
      <c r="C39" t="s">
        <v>25</v>
      </c>
      <c r="D39" t="s">
        <v>26</v>
      </c>
      <c r="E39" t="s">
        <v>7</v>
      </c>
    </row>
    <row r="40" spans="1:5" ht="12.75">
      <c r="A40" s="1">
        <v>39</v>
      </c>
      <c r="B40" s="4">
        <v>0.005640046296296296</v>
      </c>
      <c r="C40" t="str">
        <f>"Yuvraj"</f>
        <v>Yuvraj</v>
      </c>
      <c r="D40" t="str">
        <f>"Brar"</f>
        <v>Brar</v>
      </c>
      <c r="E40" t="str">
        <f>"Colleen &amp; Gordie Howe Middle School"</f>
        <v>Colleen &amp; Gordie Howe Middle School</v>
      </c>
    </row>
    <row r="41" spans="1:5" ht="12.75">
      <c r="A41" s="1">
        <v>40</v>
      </c>
      <c r="B41" s="4">
        <v>0.005652777777777778</v>
      </c>
      <c r="C41" t="str">
        <f>"Brayden"</f>
        <v>Brayden</v>
      </c>
      <c r="D41" t="str">
        <f>"Chahal"</f>
        <v>Chahal</v>
      </c>
      <c r="E41" t="str">
        <f>"Colleen &amp; Gordie Howe Middle School"</f>
        <v>Colleen &amp; Gordie Howe Middle School</v>
      </c>
    </row>
    <row r="42" spans="1:5" ht="12.75">
      <c r="A42" s="1">
        <v>41</v>
      </c>
      <c r="B42" s="4">
        <v>0.005662037037037036</v>
      </c>
      <c r="C42" t="s">
        <v>34</v>
      </c>
      <c r="D42" t="s">
        <v>33</v>
      </c>
      <c r="E42" t="s">
        <v>7</v>
      </c>
    </row>
    <row r="43" spans="1:5" ht="12.75">
      <c r="A43" s="1">
        <v>42</v>
      </c>
      <c r="B43" s="4">
        <v>0.005697916666666667</v>
      </c>
      <c r="C43" t="str">
        <f>"Sawyer"</f>
        <v>Sawyer</v>
      </c>
      <c r="D43" t="str">
        <f>"Vanlaar"</f>
        <v>Vanlaar</v>
      </c>
      <c r="E43" t="str">
        <f>"John Calvin School"</f>
        <v>John Calvin School</v>
      </c>
    </row>
    <row r="44" spans="1:5" ht="12.75">
      <c r="A44" s="1">
        <v>43</v>
      </c>
      <c r="B44" s="4">
        <v>0.005706018518518519</v>
      </c>
      <c r="C44" t="str">
        <f>"Michael"</f>
        <v>Michael</v>
      </c>
      <c r="D44" t="str">
        <f>"Donohue"</f>
        <v>Donohue</v>
      </c>
      <c r="E44" t="str">
        <f>"Chief Dan George Middle"</f>
        <v>Chief Dan George Middle</v>
      </c>
    </row>
    <row r="45" spans="1:5" ht="12.75">
      <c r="A45" s="1">
        <v>44</v>
      </c>
      <c r="B45" s="4">
        <v>0.005749999999999999</v>
      </c>
      <c r="C45" t="s">
        <v>45</v>
      </c>
      <c r="D45" t="s">
        <v>46</v>
      </c>
      <c r="E45" t="s">
        <v>7</v>
      </c>
    </row>
    <row r="46" spans="1:5" ht="12.75">
      <c r="A46" s="1">
        <v>45</v>
      </c>
      <c r="B46" s="4">
        <v>0.005795138888888889</v>
      </c>
      <c r="C46" t="str">
        <f>"Garfus"</f>
        <v>Garfus</v>
      </c>
      <c r="D46" t="str">
        <f>"Duoth"</f>
        <v>Duoth</v>
      </c>
      <c r="E46" t="str">
        <f>"Mei Middle School"</f>
        <v>Mei Middle School</v>
      </c>
    </row>
    <row r="47" spans="1:5" ht="12.75">
      <c r="A47" s="1">
        <v>46</v>
      </c>
      <c r="B47" s="4">
        <v>0.0058009259259259255</v>
      </c>
      <c r="C47" t="s">
        <v>43</v>
      </c>
      <c r="D47" t="s">
        <v>44</v>
      </c>
      <c r="E47" t="s">
        <v>7</v>
      </c>
    </row>
    <row r="48" spans="1:5" ht="12.75">
      <c r="A48" s="1">
        <v>47</v>
      </c>
      <c r="B48" s="4">
        <v>0.005806712962962962</v>
      </c>
      <c r="C48" s="1" t="s">
        <v>76</v>
      </c>
      <c r="D48" s="1" t="s">
        <v>36</v>
      </c>
      <c r="E48" s="1" t="s">
        <v>77</v>
      </c>
    </row>
    <row r="49" spans="1:5" ht="12.75">
      <c r="A49" s="1">
        <v>48</v>
      </c>
      <c r="B49" s="4">
        <v>0.005885416666666666</v>
      </c>
      <c r="C49" t="str">
        <f>"Matias"</f>
        <v>Matias</v>
      </c>
      <c r="D49" t="str">
        <f>"Cheny"</f>
        <v>Cheny</v>
      </c>
      <c r="E49" t="str">
        <f>"Chief Dan George Middle"</f>
        <v>Chief Dan George Middle</v>
      </c>
    </row>
    <row r="50" spans="1:6" ht="16.5">
      <c r="A50" s="1">
        <v>49</v>
      </c>
      <c r="B50" s="4">
        <v>0.005914351851851852</v>
      </c>
      <c r="C50" t="str">
        <f>"Arshveer"</f>
        <v>Arshveer</v>
      </c>
      <c r="D50" t="str">
        <f>"Dosanjh"</f>
        <v>Dosanjh</v>
      </c>
      <c r="E50" t="str">
        <f>"Abbotsford Middle School"</f>
        <v>Abbotsford Middle School</v>
      </c>
      <c r="F50" s="9"/>
    </row>
    <row r="51" spans="1:5" ht="12.75">
      <c r="A51" s="1">
        <v>50</v>
      </c>
      <c r="B51" s="4">
        <v>0.005959490740740741</v>
      </c>
      <c r="C51" t="str">
        <f>"Manjot"</f>
        <v>Manjot</v>
      </c>
      <c r="D51" t="str">
        <f>"Dhillon"</f>
        <v>Dhillon</v>
      </c>
      <c r="E51" t="str">
        <f>"Abbotsford Traditional Middle School"</f>
        <v>Abbotsford Traditional Middle School</v>
      </c>
    </row>
    <row r="52" spans="1:5" ht="12.75">
      <c r="A52" s="1">
        <v>51</v>
      </c>
      <c r="B52" s="8">
        <v>0.36180555555555555</v>
      </c>
      <c r="C52" t="str">
        <f>"Nolan"</f>
        <v>Nolan</v>
      </c>
      <c r="D52" t="str">
        <f>"Vallance"</f>
        <v>Vallance</v>
      </c>
      <c r="E52" t="str">
        <f>"Abbotsford Middle School"</f>
        <v>Abbotsford Middle School</v>
      </c>
    </row>
    <row r="53" spans="1:5" ht="12.75">
      <c r="A53" s="1">
        <v>52</v>
      </c>
      <c r="B53" s="4">
        <v>0.006037037037037038</v>
      </c>
      <c r="C53" t="s">
        <v>37</v>
      </c>
      <c r="D53" t="s">
        <v>38</v>
      </c>
      <c r="E53" t="s">
        <v>7</v>
      </c>
    </row>
    <row r="54" spans="1:5" ht="12.75">
      <c r="A54" s="1">
        <v>53</v>
      </c>
      <c r="B54" s="4">
        <v>0.006040509259259259</v>
      </c>
      <c r="C54" t="str">
        <f>"Elvis"</f>
        <v>Elvis</v>
      </c>
      <c r="D54" t="str">
        <f>"Egharevba"</f>
        <v>Egharevba</v>
      </c>
      <c r="E54" t="str">
        <f>"Cornerstone Christian School"</f>
        <v>Cornerstone Christian School</v>
      </c>
    </row>
    <row r="55" spans="1:5" ht="12.75">
      <c r="A55" s="1">
        <v>54</v>
      </c>
      <c r="B55" s="4">
        <v>0.006148148148148148</v>
      </c>
      <c r="C55" t="str">
        <f>"Harmander"</f>
        <v>Harmander</v>
      </c>
      <c r="D55" t="str">
        <f>"Singh Grewal"</f>
        <v>Singh Grewal</v>
      </c>
      <c r="E55" t="str">
        <f>"Chief Dan George Middle"</f>
        <v>Chief Dan George Middle</v>
      </c>
    </row>
    <row r="56" spans="1:5" ht="12.75">
      <c r="A56" s="1">
        <v>55</v>
      </c>
      <c r="B56" s="4">
        <v>0.006184027777777778</v>
      </c>
      <c r="C56" t="s">
        <v>140</v>
      </c>
      <c r="D56" t="s">
        <v>141</v>
      </c>
      <c r="E56" t="s">
        <v>124</v>
      </c>
    </row>
    <row r="57" spans="1:5" ht="12.75">
      <c r="A57" s="1">
        <v>56</v>
      </c>
      <c r="B57" s="4">
        <v>0.006287037037037036</v>
      </c>
      <c r="C57" s="1" t="s">
        <v>83</v>
      </c>
      <c r="D57" s="1" t="s">
        <v>27</v>
      </c>
      <c r="E57" s="1" t="s">
        <v>77</v>
      </c>
    </row>
    <row r="58" spans="1:5" ht="12.75">
      <c r="A58" s="1">
        <v>57</v>
      </c>
      <c r="B58" s="4">
        <v>0.00655787037037037</v>
      </c>
      <c r="C58" t="s">
        <v>28</v>
      </c>
      <c r="D58" t="s">
        <v>29</v>
      </c>
      <c r="E58" t="s">
        <v>7</v>
      </c>
    </row>
    <row r="59" spans="1:5" ht="12.75">
      <c r="A59" s="1">
        <v>58</v>
      </c>
      <c r="B59" s="4">
        <v>0.006717592592592594</v>
      </c>
      <c r="C59" t="s">
        <v>64</v>
      </c>
      <c r="D59" t="s">
        <v>65</v>
      </c>
      <c r="E59" t="s">
        <v>7</v>
      </c>
    </row>
    <row r="60" spans="1:5" ht="12.75">
      <c r="A60" s="1">
        <v>59</v>
      </c>
      <c r="B60" s="4">
        <v>0.0069953703703703705</v>
      </c>
      <c r="C60" t="str">
        <f>"Devon"</f>
        <v>Devon</v>
      </c>
      <c r="D60" t="str">
        <f>"Baskett"</f>
        <v>Baskett</v>
      </c>
      <c r="E60" t="str">
        <f>"Chief Dan George Middle"</f>
        <v>Chief Dan George Middle</v>
      </c>
    </row>
    <row r="61" spans="1:5" ht="12.75">
      <c r="A61" s="1">
        <v>60</v>
      </c>
      <c r="B61" s="4">
        <v>0.007355324074074074</v>
      </c>
      <c r="C61" t="str">
        <f>"Reuben"</f>
        <v>Reuben</v>
      </c>
      <c r="D61" t="str">
        <f>"Atsma"</f>
        <v>Atsma</v>
      </c>
      <c r="E61" t="str">
        <f>"Abbotsford Christian School"</f>
        <v>Abbotsford Christian School</v>
      </c>
    </row>
    <row r="62" spans="1:5" ht="12.75">
      <c r="A62" s="1">
        <v>61</v>
      </c>
      <c r="B62" s="4">
        <v>0.007409722222222223</v>
      </c>
      <c r="C62" t="str">
        <f>"Jason"</f>
        <v>Jason</v>
      </c>
      <c r="D62" t="str">
        <f>"Su"</f>
        <v>Su</v>
      </c>
      <c r="E62" t="str">
        <f>"Chief Dan George Middle"</f>
        <v>Chief Dan George Middle</v>
      </c>
    </row>
    <row r="63" spans="1:5" ht="12.75">
      <c r="A63" s="1">
        <v>62</v>
      </c>
      <c r="B63" s="4">
        <v>0.008351851851851852</v>
      </c>
      <c r="C63" t="str">
        <f>"Nathan"</f>
        <v>Nathan</v>
      </c>
      <c r="D63" t="str">
        <f>"Baskett"</f>
        <v>Baskett</v>
      </c>
      <c r="E63" t="str">
        <f>"Chief Dan George Middle"</f>
        <v>Chief Dan George Middle</v>
      </c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87" spans="3:6" ht="12.75">
      <c r="C87" s="1"/>
      <c r="D87" s="1"/>
      <c r="E87" s="1"/>
      <c r="F87" s="1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K30" sqref="K30"/>
    </sheetView>
  </sheetViews>
  <sheetFormatPr defaultColWidth="9.00390625" defaultRowHeight="12.75"/>
  <cols>
    <col min="2" max="2" width="7.25390625" style="0" bestFit="1" customWidth="1"/>
    <col min="3" max="3" width="11.00390625" style="0" bestFit="1" customWidth="1"/>
    <col min="4" max="4" width="10.375" style="0" bestFit="1" customWidth="1"/>
    <col min="5" max="5" width="31.875" style="0" bestFit="1" customWidth="1"/>
  </cols>
  <sheetData>
    <row r="1" spans="1:5" ht="12.75">
      <c r="A1" t="s">
        <v>4</v>
      </c>
      <c r="B1" t="s">
        <v>3</v>
      </c>
      <c r="C1" t="s">
        <v>0</v>
      </c>
      <c r="D1" t="s">
        <v>1</v>
      </c>
      <c r="E1" t="s">
        <v>2</v>
      </c>
    </row>
    <row r="2" spans="1:5" ht="12.75">
      <c r="A2" s="1">
        <v>1</v>
      </c>
      <c r="B2" s="5">
        <v>0.0041041666666666666</v>
      </c>
      <c r="C2" t="str">
        <f>"Hayden"</f>
        <v>Hayden</v>
      </c>
      <c r="D2" t="str">
        <f>"Sansalone"</f>
        <v>Sansalone</v>
      </c>
      <c r="E2" t="str">
        <f>"Abbotsford Middle School"</f>
        <v>Abbotsford Middle School</v>
      </c>
    </row>
    <row r="3" spans="1:5" ht="12.75">
      <c r="A3" s="1">
        <v>2</v>
      </c>
      <c r="B3" s="4">
        <v>0.00416087962962963</v>
      </c>
      <c r="C3" t="s">
        <v>51</v>
      </c>
      <c r="D3" t="s">
        <v>52</v>
      </c>
      <c r="E3" t="s">
        <v>7</v>
      </c>
    </row>
    <row r="4" spans="1:5" ht="12.75">
      <c r="A4" s="1">
        <v>3</v>
      </c>
      <c r="B4" s="5">
        <v>0.004263888888888889</v>
      </c>
      <c r="C4" t="str">
        <f>"Dawson"</f>
        <v>Dawson</v>
      </c>
      <c r="D4" t="str">
        <f>"Toews"</f>
        <v>Toews</v>
      </c>
      <c r="E4" t="str">
        <f>"Mei Middle School"</f>
        <v>Mei Middle School</v>
      </c>
    </row>
    <row r="5" spans="1:5" ht="12.75">
      <c r="A5" s="1">
        <v>4</v>
      </c>
      <c r="B5" s="4">
        <v>0.004557870370370371</v>
      </c>
      <c r="C5" t="str">
        <f>"Braiden"</f>
        <v>Braiden</v>
      </c>
      <c r="D5" t="str">
        <f>"Vanlaar"</f>
        <v>Vanlaar</v>
      </c>
      <c r="E5" t="str">
        <f>"John Calvin School"</f>
        <v>John Calvin School</v>
      </c>
    </row>
    <row r="6" spans="1:5" ht="12.75">
      <c r="A6" s="1">
        <v>5</v>
      </c>
      <c r="B6" s="4">
        <v>0.00459375</v>
      </c>
      <c r="C6" t="str">
        <f>"Josh"</f>
        <v>Josh</v>
      </c>
      <c r="D6" t="str">
        <f>"McKellan"</f>
        <v>McKellan</v>
      </c>
      <c r="E6" t="str">
        <f>"Abbotsford Traditional Middle School"</f>
        <v>Abbotsford Traditional Middle School</v>
      </c>
    </row>
    <row r="7" spans="1:5" ht="12.75">
      <c r="A7" s="1">
        <v>6</v>
      </c>
      <c r="B7" s="4">
        <v>0.004604166666666667</v>
      </c>
      <c r="C7" t="str">
        <f>"William"</f>
        <v>William</v>
      </c>
      <c r="D7" t="str">
        <f>"Nguyen"</f>
        <v>Nguyen</v>
      </c>
      <c r="E7" t="str">
        <f>"Abbotsford Traditional Middle School"</f>
        <v>Abbotsford Traditional Middle School</v>
      </c>
    </row>
    <row r="8" spans="1:5" ht="12.75">
      <c r="A8" s="1">
        <v>7</v>
      </c>
      <c r="B8" s="4">
        <v>0.004611111111111111</v>
      </c>
      <c r="C8" t="str">
        <f>"Trentin"</f>
        <v>Trentin</v>
      </c>
      <c r="D8" t="str">
        <f>"Vuong"</f>
        <v>Vuong</v>
      </c>
      <c r="E8" t="str">
        <f>"Abbotsford Christian School"</f>
        <v>Abbotsford Christian School</v>
      </c>
    </row>
    <row r="9" spans="1:5" ht="12.75">
      <c r="A9" s="1">
        <v>8</v>
      </c>
      <c r="B9" s="4">
        <v>0.004633101851851852</v>
      </c>
      <c r="C9" t="s">
        <v>67</v>
      </c>
      <c r="D9" t="s">
        <v>71</v>
      </c>
      <c r="E9" t="s">
        <v>70</v>
      </c>
    </row>
    <row r="10" spans="1:5" ht="12.75">
      <c r="A10" s="1">
        <v>9</v>
      </c>
      <c r="B10" s="4">
        <v>0.004684027777777777</v>
      </c>
      <c r="C10" t="str">
        <f>"Daniel"</f>
        <v>Daniel</v>
      </c>
      <c r="D10" t="str">
        <f>"McLean"</f>
        <v>McLean</v>
      </c>
      <c r="E10" t="str">
        <f>"Cornerstone Christian School"</f>
        <v>Cornerstone Christian School</v>
      </c>
    </row>
    <row r="11" spans="1:5" ht="12.75">
      <c r="A11" s="1">
        <v>10</v>
      </c>
      <c r="B11" s="4">
        <v>0.0047152777777777774</v>
      </c>
      <c r="C11" t="str">
        <f>"Zachary"</f>
        <v>Zachary</v>
      </c>
      <c r="D11" t="str">
        <f>"Harman"</f>
        <v>Harman</v>
      </c>
      <c r="E11" t="str">
        <f>"Abbotsford Middle School"</f>
        <v>Abbotsford Middle School</v>
      </c>
    </row>
    <row r="12" spans="1:5" ht="12.75">
      <c r="A12" s="1">
        <v>11</v>
      </c>
      <c r="B12" s="4">
        <v>0.004743055555555555</v>
      </c>
      <c r="C12" t="str">
        <f>"Elliot"</f>
        <v>Elliot</v>
      </c>
      <c r="D12" t="str">
        <f>"Rebele"</f>
        <v>Rebele</v>
      </c>
      <c r="E12" t="str">
        <f>"Mei Middle School"</f>
        <v>Mei Middle School</v>
      </c>
    </row>
    <row r="13" spans="1:5" ht="16.5">
      <c r="A13" s="1">
        <v>12</v>
      </c>
      <c r="B13" s="4">
        <v>0.0047546296296296295</v>
      </c>
      <c r="C13" s="10" t="s">
        <v>210</v>
      </c>
      <c r="D13" s="10" t="s">
        <v>211</v>
      </c>
      <c r="E13" s="10" t="s">
        <v>212</v>
      </c>
    </row>
    <row r="14" spans="1:5" ht="12.75">
      <c r="A14" s="1">
        <v>13</v>
      </c>
      <c r="B14" s="4">
        <v>0.0047638888888888896</v>
      </c>
      <c r="C14" t="str">
        <f>"Cooper"</f>
        <v>Cooper</v>
      </c>
      <c r="D14" t="str">
        <f>"Latta"</f>
        <v>Latta</v>
      </c>
      <c r="E14" t="str">
        <f>"Mei Middle School"</f>
        <v>Mei Middle School</v>
      </c>
    </row>
    <row r="15" spans="1:5" ht="16.5">
      <c r="A15" s="1">
        <v>14</v>
      </c>
      <c r="B15" s="8">
        <v>0.28611111111111115</v>
      </c>
      <c r="C15" s="10" t="s">
        <v>84</v>
      </c>
      <c r="D15" s="10" t="s">
        <v>85</v>
      </c>
      <c r="E15" s="10" t="s">
        <v>86</v>
      </c>
    </row>
    <row r="16" spans="1:5" ht="12.75">
      <c r="A16" s="1">
        <v>15</v>
      </c>
      <c r="B16" s="4">
        <v>0.004815972222222222</v>
      </c>
      <c r="C16" t="str">
        <f>"Caelan"</f>
        <v>Caelan</v>
      </c>
      <c r="D16" t="str">
        <f>"MacKenzie"</f>
        <v>MacKenzie</v>
      </c>
      <c r="E16" t="str">
        <f>"Chief Dan George Middle"</f>
        <v>Chief Dan George Middle</v>
      </c>
    </row>
    <row r="17" spans="1:5" ht="12.75">
      <c r="A17" s="1">
        <v>16</v>
      </c>
      <c r="B17" s="4">
        <v>0.004829861111111111</v>
      </c>
      <c r="C17" t="str">
        <f>"Parker"</f>
        <v>Parker</v>
      </c>
      <c r="D17" t="str">
        <f>"Kobes"</f>
        <v>Kobes</v>
      </c>
      <c r="E17" t="str">
        <f>"John Calvin School"</f>
        <v>John Calvin School</v>
      </c>
    </row>
    <row r="18" spans="1:5" ht="12.75">
      <c r="A18" s="1">
        <v>17</v>
      </c>
      <c r="B18" s="4">
        <v>0.004888888888888889</v>
      </c>
      <c r="C18" t="str">
        <f>"Elijah"</f>
        <v>Elijah</v>
      </c>
      <c r="D18" t="str">
        <f>"Nickel"</f>
        <v>Nickel</v>
      </c>
      <c r="E18" t="str">
        <f>"Mei Middle School"</f>
        <v>Mei Middle School</v>
      </c>
    </row>
    <row r="19" spans="1:5" ht="12.75">
      <c r="A19" s="1">
        <v>18</v>
      </c>
      <c r="B19" s="4">
        <v>0.004898148148148149</v>
      </c>
      <c r="C19" t="str">
        <f>"Caleb"</f>
        <v>Caleb</v>
      </c>
      <c r="D19" t="str">
        <f>"Okoti"</f>
        <v>Okoti</v>
      </c>
      <c r="E19" t="str">
        <f>"Chief Dan George Middle"</f>
        <v>Chief Dan George Middle</v>
      </c>
    </row>
    <row r="20" spans="1:5" ht="12.75">
      <c r="A20" s="1">
        <v>19</v>
      </c>
      <c r="B20" s="4">
        <v>0.004903935185185186</v>
      </c>
      <c r="C20" t="str">
        <f>"Adam"</f>
        <v>Adam</v>
      </c>
      <c r="D20" t="str">
        <f>"Wilson"</f>
        <v>Wilson</v>
      </c>
      <c r="E20" t="str">
        <f>"Chief Dan George Middle"</f>
        <v>Chief Dan George Middle</v>
      </c>
    </row>
    <row r="21" spans="1:5" ht="12.75">
      <c r="A21" s="1">
        <v>20</v>
      </c>
      <c r="B21" s="4">
        <v>0.004914351851851851</v>
      </c>
      <c r="C21" t="str">
        <f>"Armaan"</f>
        <v>Armaan</v>
      </c>
      <c r="D21" t="str">
        <f>"Sandhu"</f>
        <v>Sandhu</v>
      </c>
      <c r="E21" t="str">
        <f>"Colleen &amp; Gordie Howe Middle School"</f>
        <v>Colleen &amp; Gordie Howe Middle School</v>
      </c>
    </row>
    <row r="22" spans="1:5" ht="12.75">
      <c r="A22" s="1">
        <v>21</v>
      </c>
      <c r="B22" s="4">
        <v>0.004939814814814814</v>
      </c>
      <c r="C22" t="str">
        <f>"James"</f>
        <v>James</v>
      </c>
      <c r="D22" t="str">
        <f>"Kask"</f>
        <v>Kask</v>
      </c>
      <c r="E22" t="str">
        <f>"Chief Dan George Middle"</f>
        <v>Chief Dan George Middle</v>
      </c>
    </row>
    <row r="23" spans="1:5" ht="12.75">
      <c r="A23" s="1">
        <v>22</v>
      </c>
      <c r="B23" s="4">
        <v>0.0050185185185185185</v>
      </c>
      <c r="C23" t="str">
        <f>"Travis"</f>
        <v>Travis</v>
      </c>
      <c r="D23" t="str">
        <f>"Janzen"</f>
        <v>Janzen</v>
      </c>
      <c r="E23" t="str">
        <f>"Abbotsford Christian School"</f>
        <v>Abbotsford Christian School</v>
      </c>
    </row>
    <row r="24" spans="1:5" ht="16.5">
      <c r="A24" s="1">
        <v>23</v>
      </c>
      <c r="B24" s="4">
        <v>0.005024305555555555</v>
      </c>
      <c r="C24" s="9" t="s">
        <v>215</v>
      </c>
      <c r="D24" s="9" t="s">
        <v>216</v>
      </c>
      <c r="E24" s="9" t="s">
        <v>77</v>
      </c>
    </row>
    <row r="25" spans="1:5" ht="12.75">
      <c r="A25" s="1">
        <v>24</v>
      </c>
      <c r="B25" s="4">
        <v>0.005027777777777778</v>
      </c>
      <c r="C25" t="s">
        <v>34</v>
      </c>
      <c r="D25" t="s">
        <v>52</v>
      </c>
      <c r="E25" t="s">
        <v>7</v>
      </c>
    </row>
    <row r="26" spans="1:5" ht="12.75">
      <c r="A26" s="1">
        <v>25</v>
      </c>
      <c r="B26" s="4">
        <v>0.005060185185185186</v>
      </c>
      <c r="C26" t="str">
        <f>"Dylan"</f>
        <v>Dylan</v>
      </c>
      <c r="D26" t="str">
        <f>"Leblanc"</f>
        <v>Leblanc</v>
      </c>
      <c r="E26" t="str">
        <f>"Colleen &amp; Gordie Howe Middle School"</f>
        <v>Colleen &amp; Gordie Howe Middle School</v>
      </c>
    </row>
    <row r="27" spans="1:5" ht="12.75">
      <c r="A27" s="1">
        <v>26</v>
      </c>
      <c r="B27" s="4">
        <v>0.005075231481481482</v>
      </c>
      <c r="C27" t="str">
        <f>"Keenyn"</f>
        <v>Keenyn</v>
      </c>
      <c r="D27" t="str">
        <f>"Molnar"</f>
        <v>Molnar</v>
      </c>
      <c r="E27" t="str">
        <f>"Cornerstone Christian School"</f>
        <v>Cornerstone Christian School</v>
      </c>
    </row>
    <row r="28" spans="1:5" ht="12.75">
      <c r="A28" s="1">
        <v>27</v>
      </c>
      <c r="B28" s="4">
        <v>0.005148148148148148</v>
      </c>
      <c r="C28" t="str">
        <f>"Isaiah"</f>
        <v>Isaiah</v>
      </c>
      <c r="D28" t="str">
        <f>"Sousedik"</f>
        <v>Sousedik</v>
      </c>
      <c r="E28" t="str">
        <f>"Abbotsford Middle School"</f>
        <v>Abbotsford Middle School</v>
      </c>
    </row>
    <row r="29" spans="1:5" ht="12.75">
      <c r="A29" s="1">
        <v>28</v>
      </c>
      <c r="B29" s="4">
        <v>0.005153935185185186</v>
      </c>
      <c r="C29" t="s">
        <v>61</v>
      </c>
      <c r="D29" t="s">
        <v>62</v>
      </c>
      <c r="E29" t="s">
        <v>7</v>
      </c>
    </row>
    <row r="30" spans="1:5" ht="12.75">
      <c r="A30" s="1">
        <v>29</v>
      </c>
      <c r="B30" s="4">
        <v>0.005199074074074074</v>
      </c>
      <c r="C30" t="str">
        <f>"Thomas"</f>
        <v>Thomas</v>
      </c>
      <c r="D30" t="str">
        <f>"Versluis"</f>
        <v>Versluis</v>
      </c>
      <c r="E30" t="str">
        <f>"John Calvin School"</f>
        <v>John Calvin School</v>
      </c>
    </row>
    <row r="31" spans="1:5" ht="12.75">
      <c r="A31" s="1">
        <v>30</v>
      </c>
      <c r="B31" s="4">
        <v>0.005207175925925926</v>
      </c>
      <c r="C31" t="str">
        <f>"Tieg"</f>
        <v>Tieg</v>
      </c>
      <c r="D31" t="str">
        <f>"Mifflin"</f>
        <v>Mifflin</v>
      </c>
      <c r="E31" t="str">
        <f>"Chief Dan George Middle"</f>
        <v>Chief Dan George Middle</v>
      </c>
    </row>
    <row r="32" spans="1:5" ht="12.75">
      <c r="A32" s="1">
        <v>31</v>
      </c>
      <c r="B32" s="4">
        <v>0.00525</v>
      </c>
      <c r="C32" t="s">
        <v>55</v>
      </c>
      <c r="D32" t="s">
        <v>56</v>
      </c>
      <c r="E32" t="s">
        <v>7</v>
      </c>
    </row>
    <row r="33" spans="1:5" ht="12.75">
      <c r="A33" s="1">
        <v>32</v>
      </c>
      <c r="B33" s="4">
        <v>0.005284722222222222</v>
      </c>
      <c r="C33" t="str">
        <f>"Talon"</f>
        <v>Talon</v>
      </c>
      <c r="D33" t="str">
        <f>"Trolland"</f>
        <v>Trolland</v>
      </c>
      <c r="E33" t="str">
        <f>"Colleen &amp; Gordie Howe Middle School"</f>
        <v>Colleen &amp; Gordie Howe Middle School</v>
      </c>
    </row>
    <row r="34" spans="1:5" ht="12.75">
      <c r="A34" s="1">
        <v>33</v>
      </c>
      <c r="B34" s="4">
        <v>0.00530787037037037</v>
      </c>
      <c r="C34" t="str">
        <f>"Braeden"</f>
        <v>Braeden</v>
      </c>
      <c r="D34" t="str">
        <f>"Boyal"</f>
        <v>Boyal</v>
      </c>
      <c r="E34" t="str">
        <f>"Abbotsford Middle School"</f>
        <v>Abbotsford Middle School</v>
      </c>
    </row>
    <row r="35" spans="1:5" ht="12.75">
      <c r="A35" s="1">
        <v>34</v>
      </c>
      <c r="B35" s="8">
        <v>0.31875000000000003</v>
      </c>
      <c r="C35" t="str">
        <f>"Jesse"</f>
        <v>Jesse</v>
      </c>
      <c r="D35" t="str">
        <f>"Krahn"</f>
        <v>Krahn</v>
      </c>
      <c r="E35" t="str">
        <f>"Chief Dan George Middle"</f>
        <v>Chief Dan George Middle</v>
      </c>
    </row>
    <row r="36" spans="1:5" ht="12.75">
      <c r="A36" s="1">
        <v>35</v>
      </c>
      <c r="B36" s="4">
        <v>0.005315972222222222</v>
      </c>
      <c r="C36" t="str">
        <f>"Owen"</f>
        <v>Owen</v>
      </c>
      <c r="D36" t="str">
        <f>"Buffet"</f>
        <v>Buffet</v>
      </c>
      <c r="E36" t="str">
        <f>"Chief Dan George Middle"</f>
        <v>Chief Dan George Middle</v>
      </c>
    </row>
    <row r="37" spans="1:5" ht="12.75">
      <c r="A37" s="1">
        <v>36</v>
      </c>
      <c r="B37" s="4">
        <v>0.005361111111111111</v>
      </c>
      <c r="C37" t="str">
        <f>"Landon"</f>
        <v>Landon</v>
      </c>
      <c r="D37" t="str">
        <f>"Schweizer"</f>
        <v>Schweizer</v>
      </c>
      <c r="E37" t="str">
        <f>"Chief Dan George Middle"</f>
        <v>Chief Dan George Middle</v>
      </c>
    </row>
    <row r="38" spans="1:5" ht="12.75">
      <c r="A38" s="1">
        <v>37</v>
      </c>
      <c r="B38" s="4">
        <v>0.005364583333333333</v>
      </c>
      <c r="C38" t="str">
        <f>"Gibson"</f>
        <v>Gibson</v>
      </c>
      <c r="D38" t="str">
        <f>"Buhler"</f>
        <v>Buhler</v>
      </c>
      <c r="E38" t="str">
        <f>"Chief Dan George Middle"</f>
        <v>Chief Dan George Middle</v>
      </c>
    </row>
    <row r="39" spans="1:5" ht="12.75">
      <c r="A39" s="1">
        <v>38</v>
      </c>
      <c r="B39" s="4">
        <v>0.005422453703703704</v>
      </c>
      <c r="C39" t="s">
        <v>35</v>
      </c>
      <c r="D39" t="s">
        <v>36</v>
      </c>
      <c r="E39" t="s">
        <v>7</v>
      </c>
    </row>
    <row r="40" spans="1:5" ht="12.75">
      <c r="A40" s="1">
        <v>39</v>
      </c>
      <c r="B40" s="4">
        <v>0.005512731481481482</v>
      </c>
      <c r="C40" t="str">
        <f>"Caius"</f>
        <v>Caius</v>
      </c>
      <c r="D40" t="str">
        <f>"Cal"</f>
        <v>Cal</v>
      </c>
      <c r="E40" t="str">
        <f>"Clayburn Middle School"</f>
        <v>Clayburn Middle School</v>
      </c>
    </row>
    <row r="41" spans="1:5" ht="12.75">
      <c r="A41" s="1">
        <v>40</v>
      </c>
      <c r="B41" s="4">
        <v>0.0055532407407407405</v>
      </c>
      <c r="C41" t="str">
        <f>"Andrew"</f>
        <v>Andrew</v>
      </c>
      <c r="D41" t="str">
        <f>"Aging"</f>
        <v>Aging</v>
      </c>
      <c r="E41" t="str">
        <f>"Abbotsford Middle School"</f>
        <v>Abbotsford Middle School</v>
      </c>
    </row>
    <row r="42" spans="1:5" ht="12.75">
      <c r="A42" s="1">
        <v>41</v>
      </c>
      <c r="B42" s="4">
        <v>0.0055914351851851845</v>
      </c>
      <c r="C42" t="str">
        <f>"Owen"</f>
        <v>Owen</v>
      </c>
      <c r="D42" t="str">
        <f>"Brown"</f>
        <v>Brown</v>
      </c>
      <c r="E42" t="str">
        <f>"Chief Dan George Middle"</f>
        <v>Chief Dan George Middle</v>
      </c>
    </row>
    <row r="43" spans="1:6" ht="16.5">
      <c r="A43" s="1">
        <v>42</v>
      </c>
      <c r="B43" s="4">
        <v>0.005608796296296296</v>
      </c>
      <c r="C43" t="s">
        <v>66</v>
      </c>
      <c r="D43" t="s">
        <v>65</v>
      </c>
      <c r="E43" t="s">
        <v>7</v>
      </c>
      <c r="F43" s="9"/>
    </row>
    <row r="44" spans="1:5" ht="12.75">
      <c r="A44" s="1">
        <v>43</v>
      </c>
      <c r="B44" s="4">
        <v>0.005672453703703704</v>
      </c>
      <c r="C44" t="str">
        <f>"James"</f>
        <v>James</v>
      </c>
      <c r="D44" t="str">
        <f>"Kang"</f>
        <v>Kang</v>
      </c>
      <c r="E44" t="str">
        <f>"Abbotsford Middle School"</f>
        <v>Abbotsford Middle School</v>
      </c>
    </row>
    <row r="45" spans="1:5" ht="12.75">
      <c r="A45" s="1">
        <v>44</v>
      </c>
      <c r="B45" s="4">
        <v>0.005721064814814814</v>
      </c>
      <c r="C45" t="str">
        <f>"Daniel"</f>
        <v>Daniel</v>
      </c>
      <c r="D45" t="str">
        <f>"Zhan"</f>
        <v>Zhan</v>
      </c>
      <c r="E45" t="str">
        <f>"Chief Dan George Middle"</f>
        <v>Chief Dan George Middle</v>
      </c>
    </row>
    <row r="46" spans="1:5" ht="12.75">
      <c r="A46" s="1">
        <v>45</v>
      </c>
      <c r="B46" s="4">
        <v>0.0057395833333333335</v>
      </c>
      <c r="C46" t="str">
        <f>"Mitchell"</f>
        <v>Mitchell</v>
      </c>
      <c r="D46" t="str">
        <f>"Mestancik"</f>
        <v>Mestancik</v>
      </c>
      <c r="E46" t="str">
        <f>"Chief Dan George Middle"</f>
        <v>Chief Dan George Middle</v>
      </c>
    </row>
    <row r="47" spans="1:5" ht="12.75">
      <c r="A47" s="1">
        <v>46</v>
      </c>
      <c r="B47" s="4">
        <v>0.005818287037037038</v>
      </c>
      <c r="C47" t="str">
        <f>"Omrao"</f>
        <v>Omrao</v>
      </c>
      <c r="D47" t="str">
        <f>"Dhadda"</f>
        <v>Dhadda</v>
      </c>
      <c r="E47" t="str">
        <f>"Colleen &amp; Gordie Howe Middle School"</f>
        <v>Colleen &amp; Gordie Howe Middle School</v>
      </c>
    </row>
    <row r="48" spans="1:5" ht="12.75">
      <c r="A48" s="1">
        <v>47</v>
      </c>
      <c r="B48" s="4">
        <v>0.005861111111111111</v>
      </c>
      <c r="C48" t="str">
        <f>"Liam"</f>
        <v>Liam</v>
      </c>
      <c r="D48" t="str">
        <f>"Koop"</f>
        <v>Koop</v>
      </c>
      <c r="E48" t="str">
        <f>"Mei Middle School"</f>
        <v>Mei Middle School</v>
      </c>
    </row>
    <row r="49" spans="1:5" ht="12.75">
      <c r="A49" s="1">
        <v>48</v>
      </c>
      <c r="B49" s="4">
        <v>0.005951388888888889</v>
      </c>
      <c r="C49" t="str">
        <f>"Gavinjit"</f>
        <v>Gavinjit</v>
      </c>
      <c r="D49" t="str">
        <f>"Deol"</f>
        <v>Deol</v>
      </c>
      <c r="E49" t="str">
        <f>"Colleen &amp; Gordie Howe Middle School"</f>
        <v>Colleen &amp; Gordie Howe Middle School</v>
      </c>
    </row>
    <row r="50" spans="1:5" ht="12.75">
      <c r="A50" s="1">
        <v>49</v>
      </c>
      <c r="B50" s="4">
        <v>0.005956018518518518</v>
      </c>
      <c r="C50" t="str">
        <f>"Kai"</f>
        <v>Kai</v>
      </c>
      <c r="D50" t="str">
        <f>"Itkonen"</f>
        <v>Itkonen</v>
      </c>
      <c r="E50" t="str">
        <f>"Colleen &amp; Gordie Howe Middle School"</f>
        <v>Colleen &amp; Gordie Howe Middle School</v>
      </c>
    </row>
    <row r="51" spans="1:5" ht="12.75">
      <c r="A51" s="1">
        <v>50</v>
      </c>
      <c r="B51" s="4">
        <v>0.005997685185185186</v>
      </c>
      <c r="C51" t="str">
        <f>"Luke"</f>
        <v>Luke</v>
      </c>
      <c r="D51" t="str">
        <f>"Dyck"</f>
        <v>Dyck</v>
      </c>
      <c r="E51" t="str">
        <f>"Cornerstone Christian School"</f>
        <v>Cornerstone Christian School</v>
      </c>
    </row>
    <row r="52" spans="1:5" ht="12.75">
      <c r="A52" s="1">
        <v>51</v>
      </c>
      <c r="B52" s="4">
        <v>0.006072916666666667</v>
      </c>
      <c r="C52" s="2" t="s">
        <v>146</v>
      </c>
      <c r="D52" s="2" t="s">
        <v>147</v>
      </c>
      <c r="E52" s="2" t="s">
        <v>148</v>
      </c>
    </row>
    <row r="53" spans="1:5" ht="12.75">
      <c r="A53" s="1">
        <v>52</v>
      </c>
      <c r="B53" s="4">
        <v>0.006265046296296296</v>
      </c>
      <c r="C53" t="s">
        <v>47</v>
      </c>
      <c r="D53" t="s">
        <v>48</v>
      </c>
      <c r="E53" t="s">
        <v>7</v>
      </c>
    </row>
    <row r="54" spans="1:5" ht="12.75">
      <c r="A54" s="1">
        <v>53</v>
      </c>
      <c r="B54" s="8">
        <v>0.4041666666666666</v>
      </c>
      <c r="C54" t="str">
        <f>"Manaj"</f>
        <v>Manaj</v>
      </c>
      <c r="D54" t="str">
        <f>"Garcha"</f>
        <v>Garcha</v>
      </c>
      <c r="E54" t="str">
        <f>"Colleen &amp; Gordie Howe Middle School"</f>
        <v>Colleen &amp; Gordie Howe Middle School</v>
      </c>
    </row>
    <row r="55" spans="1:5" ht="12.75">
      <c r="A55" s="1">
        <v>54</v>
      </c>
      <c r="B55" s="4">
        <v>0.006834490740740741</v>
      </c>
      <c r="C55" t="str">
        <f>"Cayden"</f>
        <v>Cayden</v>
      </c>
      <c r="D55" t="str">
        <f>"Raap"</f>
        <v>Raap</v>
      </c>
      <c r="E55" t="str">
        <f>"John Calvin School"</f>
        <v>John Calvin School</v>
      </c>
    </row>
    <row r="56" spans="1:5" ht="12.75">
      <c r="A56" s="1">
        <v>55</v>
      </c>
      <c r="B56" s="4">
        <v>0.006928240740740741</v>
      </c>
      <c r="C56" t="s">
        <v>152</v>
      </c>
      <c r="D56" t="s">
        <v>157</v>
      </c>
      <c r="E56" t="s">
        <v>124</v>
      </c>
    </row>
    <row r="57" spans="1:5" ht="12.75">
      <c r="A57" s="1">
        <v>56</v>
      </c>
      <c r="B57" s="8">
        <v>0.4375</v>
      </c>
      <c r="C57" t="str">
        <f>"Gurhsan"</f>
        <v>Gurhsan</v>
      </c>
      <c r="D57" t="str">
        <f>"Sran"</f>
        <v>Sran</v>
      </c>
      <c r="E57" t="str">
        <f>"Colleen &amp; Gordie Howe Middle School"</f>
        <v>Colleen &amp; Gordie Howe Middle School</v>
      </c>
    </row>
    <row r="58" spans="1:5" ht="16.5">
      <c r="A58" s="1">
        <v>57</v>
      </c>
      <c r="B58" s="4">
        <v>0.007324074074074074</v>
      </c>
      <c r="C58" s="9" t="s">
        <v>219</v>
      </c>
      <c r="D58" s="9" t="s">
        <v>80</v>
      </c>
      <c r="E58" s="9" t="s">
        <v>148</v>
      </c>
    </row>
    <row r="59" spans="1:5" ht="12.75">
      <c r="A59" s="1">
        <v>58</v>
      </c>
      <c r="B59" s="4">
        <v>0.007328703703703703</v>
      </c>
      <c r="C59" t="str">
        <f>"Harsh"</f>
        <v>Harsh</v>
      </c>
      <c r="D59" t="str">
        <f>"Sharma"</f>
        <v>Sharma</v>
      </c>
      <c r="E59" t="str">
        <f>"Colleen &amp; Gordie Howe Middle School"</f>
        <v>Colleen &amp; Gordie Howe Middle School</v>
      </c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77" spans="3:6" ht="12.75">
      <c r="C77" s="1"/>
      <c r="D77" s="1"/>
      <c r="E77" s="1"/>
      <c r="F77" s="1"/>
    </row>
    <row r="78" spans="3:6" ht="12.75">
      <c r="C78" s="1"/>
      <c r="D78" s="1"/>
      <c r="E78" s="1"/>
      <c r="F7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Stacey</dc:creator>
  <cp:keywords/>
  <dc:description/>
  <cp:lastModifiedBy>Stuart</cp:lastModifiedBy>
  <dcterms:created xsi:type="dcterms:W3CDTF">2017-09-19T14:47:18Z</dcterms:created>
  <dcterms:modified xsi:type="dcterms:W3CDTF">2017-10-14T05:43:04Z</dcterms:modified>
  <cp:category/>
  <cp:version/>
  <cp:contentType/>
  <cp:contentStatus/>
</cp:coreProperties>
</file>